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aten\Mytilus\Vorbereitungshefter und Homepage\"/>
    </mc:Choice>
  </mc:AlternateContent>
  <xr:revisionPtr revIDLastSave="0" documentId="13_ncr:1_{B4D7D73A-F17C-43E1-95CB-ACB181B73C4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inkaufsliste" sheetId="1" r:id="rId1"/>
    <sheet name="Rezepte" sheetId="2" r:id="rId2"/>
    <sheet name="Einkau alt alles" sheetId="3" state="hidden" r:id="rId3"/>
  </sheets>
  <definedNames>
    <definedName name="_xlnm._FilterDatabase" localSheetId="0" hidden="1">Einkaufsliste!$B$3:$K$54</definedName>
    <definedName name="_xlnm.Print_Titles" localSheetId="0">Einkaufsliste!$2:$3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2" i="1" l="1"/>
  <c r="F12" i="1" s="1"/>
  <c r="D12" i="1" s="1"/>
  <c r="C14" i="1"/>
  <c r="F14" i="1" s="1"/>
  <c r="D14" i="1" s="1"/>
  <c r="D48" i="1"/>
  <c r="C46" i="1"/>
  <c r="F46" i="1" s="1"/>
  <c r="D46" i="1" s="1"/>
  <c r="J59" i="3"/>
  <c r="D59" i="3"/>
  <c r="C58" i="3"/>
  <c r="F58" i="3" s="1"/>
  <c r="C57" i="3"/>
  <c r="F57" i="3" s="1"/>
  <c r="C56" i="3"/>
  <c r="F56" i="3" s="1"/>
  <c r="C55" i="3"/>
  <c r="F55" i="3" s="1"/>
  <c r="C54" i="3"/>
  <c r="F54" i="3" s="1"/>
  <c r="C53" i="3"/>
  <c r="F53" i="3" s="1"/>
  <c r="J52" i="3"/>
  <c r="F52" i="3"/>
  <c r="D52" i="3" s="1"/>
  <c r="J51" i="3"/>
  <c r="F51" i="3"/>
  <c r="D51" i="3" s="1"/>
  <c r="F50" i="3"/>
  <c r="C50" i="3"/>
  <c r="F49" i="3"/>
  <c r="C49" i="3"/>
  <c r="F48" i="3"/>
  <c r="C48" i="3"/>
  <c r="F47" i="3"/>
  <c r="C47" i="3"/>
  <c r="F46" i="3"/>
  <c r="C46" i="3"/>
  <c r="F45" i="3"/>
  <c r="C45" i="3"/>
  <c r="F44" i="3"/>
  <c r="C44" i="3"/>
  <c r="F43" i="3"/>
  <c r="C43" i="3"/>
  <c r="B43" i="3"/>
  <c r="J42" i="3"/>
  <c r="F42" i="3"/>
  <c r="D42" i="3" s="1"/>
  <c r="C42" i="3"/>
  <c r="B41" i="3"/>
  <c r="C41" i="3" s="1"/>
  <c r="F41" i="3" s="1"/>
  <c r="D41" i="3" s="1"/>
  <c r="C40" i="3"/>
  <c r="F40" i="3" s="1"/>
  <c r="I39" i="3"/>
  <c r="D39" i="3"/>
  <c r="C39" i="3"/>
  <c r="F39" i="3" s="1"/>
  <c r="J39" i="3" s="1"/>
  <c r="B39" i="3"/>
  <c r="I38" i="3"/>
  <c r="B38" i="3"/>
  <c r="C38" i="3" s="1"/>
  <c r="F38" i="3" s="1"/>
  <c r="I37" i="3"/>
  <c r="C37" i="3"/>
  <c r="F37" i="3" s="1"/>
  <c r="J37" i="3" s="1"/>
  <c r="B37" i="3"/>
  <c r="F36" i="3"/>
  <c r="C36" i="3"/>
  <c r="B36" i="3"/>
  <c r="J35" i="3"/>
  <c r="F35" i="3"/>
  <c r="D35" i="3" s="1"/>
  <c r="C35" i="3"/>
  <c r="J34" i="3"/>
  <c r="F34" i="3"/>
  <c r="D34" i="3" s="1"/>
  <c r="C34" i="3"/>
  <c r="J33" i="3"/>
  <c r="F33" i="3"/>
  <c r="D33" i="3" s="1"/>
  <c r="F32" i="3"/>
  <c r="J31" i="3"/>
  <c r="F31" i="3"/>
  <c r="D31" i="3"/>
  <c r="J30" i="3"/>
  <c r="F30" i="3"/>
  <c r="D30" i="3" s="1"/>
  <c r="J29" i="3"/>
  <c r="F29" i="3"/>
  <c r="D29" i="3" s="1"/>
  <c r="B29" i="3"/>
  <c r="J28" i="3"/>
  <c r="F28" i="3"/>
  <c r="D28" i="3" s="1"/>
  <c r="C28" i="3"/>
  <c r="J27" i="3"/>
  <c r="F27" i="3"/>
  <c r="D27" i="3" s="1"/>
  <c r="F26" i="3"/>
  <c r="J25" i="3"/>
  <c r="F25" i="3"/>
  <c r="D25" i="3"/>
  <c r="C24" i="3"/>
  <c r="F24" i="3" s="1"/>
  <c r="C23" i="3"/>
  <c r="F23" i="3" s="1"/>
  <c r="C22" i="3"/>
  <c r="F22" i="3" s="1"/>
  <c r="C21" i="3"/>
  <c r="F21" i="3" s="1"/>
  <c r="C20" i="3"/>
  <c r="F20" i="3" s="1"/>
  <c r="C19" i="3"/>
  <c r="F19" i="3" s="1"/>
  <c r="C18" i="3"/>
  <c r="F18" i="3" s="1"/>
  <c r="C17" i="3"/>
  <c r="F17" i="3" s="1"/>
  <c r="C16" i="3"/>
  <c r="F16" i="3" s="1"/>
  <c r="C15" i="3"/>
  <c r="F15" i="3" s="1"/>
  <c r="I14" i="3"/>
  <c r="C14" i="3"/>
  <c r="F14" i="3" s="1"/>
  <c r="J14" i="3" s="1"/>
  <c r="D13" i="3"/>
  <c r="C13" i="3"/>
  <c r="F13" i="3" s="1"/>
  <c r="J13" i="3" s="1"/>
  <c r="C12" i="3"/>
  <c r="F12" i="3" s="1"/>
  <c r="J12" i="3" s="1"/>
  <c r="D11" i="3"/>
  <c r="C11" i="3"/>
  <c r="F11" i="3" s="1"/>
  <c r="J11" i="3" s="1"/>
  <c r="C10" i="3"/>
  <c r="F10" i="3" s="1"/>
  <c r="J10" i="3" s="1"/>
  <c r="D9" i="3"/>
  <c r="C9" i="3"/>
  <c r="F9" i="3" s="1"/>
  <c r="J9" i="3" s="1"/>
  <c r="C8" i="3"/>
  <c r="F8" i="3" s="1"/>
  <c r="J8" i="3" s="1"/>
  <c r="D7" i="3"/>
  <c r="C7" i="3"/>
  <c r="F7" i="3" s="1"/>
  <c r="J7" i="3" s="1"/>
  <c r="C6" i="3"/>
  <c r="F6" i="3" s="1"/>
  <c r="J6" i="3" s="1"/>
  <c r="D5" i="3"/>
  <c r="C5" i="3"/>
  <c r="F5" i="3" s="1"/>
  <c r="J5" i="3" s="1"/>
  <c r="C4" i="3"/>
  <c r="F4" i="3" s="1"/>
  <c r="J4" i="3" s="1"/>
  <c r="D150" i="2"/>
  <c r="D149" i="2"/>
  <c r="D148" i="2"/>
  <c r="D142" i="2"/>
  <c r="H142" i="2" s="1"/>
  <c r="D141" i="2"/>
  <c r="H141" i="2" s="1"/>
  <c r="D140" i="2"/>
  <c r="H140" i="2" s="1"/>
  <c r="D139" i="2"/>
  <c r="H139" i="2" s="1"/>
  <c r="D138" i="2"/>
  <c r="H138" i="2" s="1"/>
  <c r="D137" i="2"/>
  <c r="H137" i="2" s="1"/>
  <c r="D136" i="2"/>
  <c r="H136" i="2" s="1"/>
  <c r="D135" i="2"/>
  <c r="H135" i="2" s="1"/>
  <c r="D134" i="2"/>
  <c r="H134" i="2" s="1"/>
  <c r="D127" i="2"/>
  <c r="H127" i="2" s="1"/>
  <c r="B127" i="2"/>
  <c r="D125" i="2"/>
  <c r="H125" i="2" s="1"/>
  <c r="B125" i="2"/>
  <c r="D124" i="2"/>
  <c r="H124" i="2" s="1"/>
  <c r="B124" i="2"/>
  <c r="H123" i="2"/>
  <c r="D114" i="2"/>
  <c r="H114" i="2" s="1"/>
  <c r="D113" i="2"/>
  <c r="H113" i="2" s="1"/>
  <c r="D112" i="2"/>
  <c r="H112" i="2" s="1"/>
  <c r="D105" i="2"/>
  <c r="H105" i="2" s="1"/>
  <c r="D104" i="2"/>
  <c r="H104" i="2" s="1"/>
  <c r="D103" i="2"/>
  <c r="H103" i="2" s="1"/>
  <c r="D102" i="2"/>
  <c r="H102" i="2" s="1"/>
  <c r="D96" i="2"/>
  <c r="H96" i="2" s="1"/>
  <c r="D94" i="2"/>
  <c r="H94" i="2" s="1"/>
  <c r="D93" i="2"/>
  <c r="H93" i="2" s="1"/>
  <c r="D92" i="2"/>
  <c r="H92" i="2" s="1"/>
  <c r="D80" i="2"/>
  <c r="H80" i="2" s="1"/>
  <c r="D79" i="2"/>
  <c r="H79" i="2" s="1"/>
  <c r="D78" i="2"/>
  <c r="H78" i="2" s="1"/>
  <c r="D77" i="2"/>
  <c r="H77" i="2" s="1"/>
  <c r="D76" i="2"/>
  <c r="H76" i="2" s="1"/>
  <c r="F70" i="2"/>
  <c r="B68" i="2"/>
  <c r="D68" i="2" s="1"/>
  <c r="H68" i="2" s="1"/>
  <c r="B67" i="2"/>
  <c r="D67" i="2" s="1"/>
  <c r="H67" i="2" s="1"/>
  <c r="B66" i="2"/>
  <c r="D66" i="2" s="1"/>
  <c r="H66" i="2" s="1"/>
  <c r="B65" i="2"/>
  <c r="D65" i="2" s="1"/>
  <c r="H65" i="2" s="1"/>
  <c r="B57" i="2"/>
  <c r="D57" i="2" s="1"/>
  <c r="H57" i="2" s="1"/>
  <c r="B56" i="2"/>
  <c r="D56" i="2" s="1"/>
  <c r="H56" i="2" s="1"/>
  <c r="B49" i="2"/>
  <c r="D49" i="2" s="1"/>
  <c r="H49" i="2" s="1"/>
  <c r="B48" i="2"/>
  <c r="D48" i="2" s="1"/>
  <c r="H48" i="2" s="1"/>
  <c r="B47" i="2"/>
  <c r="D47" i="2" s="1"/>
  <c r="H47" i="2" s="1"/>
  <c r="B46" i="2"/>
  <c r="D46" i="2" s="1"/>
  <c r="H46" i="2" s="1"/>
  <c r="B45" i="2"/>
  <c r="D45" i="2" s="1"/>
  <c r="H45" i="2" s="1"/>
  <c r="B44" i="2"/>
  <c r="D44" i="2" s="1"/>
  <c r="H44" i="2" s="1"/>
  <c r="B43" i="2"/>
  <c r="D43" i="2" s="1"/>
  <c r="H43" i="2" s="1"/>
  <c r="B42" i="2"/>
  <c r="D42" i="2" s="1"/>
  <c r="H42" i="2" s="1"/>
  <c r="B41" i="2"/>
  <c r="D41" i="2" s="1"/>
  <c r="H41" i="2" s="1"/>
  <c r="B40" i="2"/>
  <c r="D40" i="2" s="1"/>
  <c r="H40" i="2" s="1"/>
  <c r="B39" i="2"/>
  <c r="D39" i="2" s="1"/>
  <c r="H39" i="2" s="1"/>
  <c r="B33" i="2"/>
  <c r="D33" i="2" s="1"/>
  <c r="H33" i="2" s="1"/>
  <c r="B32" i="2"/>
  <c r="D32" i="2" s="1"/>
  <c r="H32" i="2" s="1"/>
  <c r="H31" i="2"/>
  <c r="B30" i="2"/>
  <c r="D30" i="2" s="1"/>
  <c r="H30" i="2" s="1"/>
  <c r="B29" i="2"/>
  <c r="D29" i="2" s="1"/>
  <c r="H29" i="2" s="1"/>
  <c r="B28" i="2"/>
  <c r="D28" i="2" s="1"/>
  <c r="H28" i="2" s="1"/>
  <c r="B22" i="2"/>
  <c r="D22" i="2" s="1"/>
  <c r="H22" i="2" s="1"/>
  <c r="B21" i="2"/>
  <c r="D21" i="2" s="1"/>
  <c r="H21" i="2" s="1"/>
  <c r="B20" i="2"/>
  <c r="D20" i="2" s="1"/>
  <c r="H20" i="2" s="1"/>
  <c r="B19" i="2"/>
  <c r="D19" i="2" s="1"/>
  <c r="H19" i="2" s="1"/>
  <c r="B18" i="2"/>
  <c r="D18" i="2" s="1"/>
  <c r="H18" i="2" s="1"/>
  <c r="B12" i="2"/>
  <c r="D12" i="2" s="1"/>
  <c r="H12" i="2" s="1"/>
  <c r="B11" i="2"/>
  <c r="D11" i="2" s="1"/>
  <c r="H11" i="2" s="1"/>
  <c r="B10" i="2"/>
  <c r="D10" i="2" s="1"/>
  <c r="H10" i="2" s="1"/>
  <c r="B9" i="2"/>
  <c r="D9" i="2" s="1"/>
  <c r="H9" i="2" s="1"/>
  <c r="B8" i="2"/>
  <c r="D8" i="2" s="1"/>
  <c r="H8" i="2" s="1"/>
  <c r="B7" i="2"/>
  <c r="D7" i="2" s="1"/>
  <c r="H7" i="2" s="1"/>
  <c r="B6" i="2"/>
  <c r="D6" i="2" s="1"/>
  <c r="H6" i="2" s="1"/>
  <c r="B5" i="2"/>
  <c r="D5" i="2" s="1"/>
  <c r="H5" i="2" s="1"/>
  <c r="B4" i="2"/>
  <c r="D4" i="2" s="1"/>
  <c r="H4" i="2" s="1"/>
  <c r="D54" i="1"/>
  <c r="J53" i="1"/>
  <c r="D53" i="1"/>
  <c r="C53" i="1"/>
  <c r="J52" i="1"/>
  <c r="D52" i="1"/>
  <c r="C52" i="1"/>
  <c r="J51" i="1"/>
  <c r="D51" i="1"/>
  <c r="C51" i="1"/>
  <c r="D50" i="1"/>
  <c r="C50" i="1"/>
  <c r="D47" i="1"/>
  <c r="C45" i="1"/>
  <c r="F45" i="1" s="1"/>
  <c r="D45" i="1" s="1"/>
  <c r="C44" i="1"/>
  <c r="F44" i="1" s="1"/>
  <c r="D44" i="1" s="1"/>
  <c r="C43" i="1"/>
  <c r="F43" i="1" s="1"/>
  <c r="D43" i="1" s="1"/>
  <c r="C42" i="1"/>
  <c r="F42" i="1" s="1"/>
  <c r="D42" i="1" s="1"/>
  <c r="C41" i="1"/>
  <c r="F41" i="1" s="1"/>
  <c r="D41" i="1" s="1"/>
  <c r="C40" i="1"/>
  <c r="F40" i="1" s="1"/>
  <c r="D40" i="1" s="1"/>
  <c r="C39" i="1"/>
  <c r="F39" i="1" s="1"/>
  <c r="D39" i="1" s="1"/>
  <c r="C38" i="1"/>
  <c r="F38" i="1" s="1"/>
  <c r="D38" i="1" s="1"/>
  <c r="C37" i="1"/>
  <c r="F37" i="1" s="1"/>
  <c r="D37" i="1" s="1"/>
  <c r="D36" i="1"/>
  <c r="J35" i="1"/>
  <c r="J34" i="1"/>
  <c r="D34" i="1"/>
  <c r="J33" i="1"/>
  <c r="D33" i="1"/>
  <c r="F32" i="1"/>
  <c r="D32" i="1" s="1"/>
  <c r="B32" i="1"/>
  <c r="D31" i="1"/>
  <c r="J30" i="1"/>
  <c r="D30" i="1"/>
  <c r="J29" i="1"/>
  <c r="D29" i="1"/>
  <c r="J28" i="1"/>
  <c r="D28" i="1"/>
  <c r="C28" i="1"/>
  <c r="C24" i="1"/>
  <c r="F24" i="1" s="1"/>
  <c r="D24" i="1" s="1"/>
  <c r="C23" i="1"/>
  <c r="F23" i="1" s="1"/>
  <c r="C21" i="1"/>
  <c r="F21" i="1" s="1"/>
  <c r="D21" i="1" s="1"/>
  <c r="C20" i="1"/>
  <c r="F20" i="1" s="1"/>
  <c r="D20" i="1" s="1"/>
  <c r="C19" i="1"/>
  <c r="F19" i="1" s="1"/>
  <c r="D19" i="1" s="1"/>
  <c r="C18" i="1"/>
  <c r="F18" i="1" s="1"/>
  <c r="D18" i="1" s="1"/>
  <c r="I17" i="1"/>
  <c r="J17" i="1" s="1"/>
  <c r="D17" i="1"/>
  <c r="C17" i="1"/>
  <c r="C16" i="1"/>
  <c r="F16" i="1" s="1"/>
  <c r="D16" i="1" s="1"/>
  <c r="C15" i="1"/>
  <c r="F15" i="1" s="1"/>
  <c r="D15" i="1" s="1"/>
  <c r="C13" i="1"/>
  <c r="F13" i="1" s="1"/>
  <c r="D13" i="1" s="1"/>
  <c r="C11" i="1"/>
  <c r="F11" i="1" s="1"/>
  <c r="D11" i="1" s="1"/>
  <c r="C10" i="1"/>
  <c r="F10" i="1" s="1"/>
  <c r="C9" i="1"/>
  <c r="F9" i="1" s="1"/>
  <c r="C8" i="1"/>
  <c r="F8" i="1" s="1"/>
  <c r="J8" i="1" s="1"/>
  <c r="C7" i="1"/>
  <c r="F7" i="1" s="1"/>
  <c r="J7" i="1" s="1"/>
  <c r="C6" i="1"/>
  <c r="F6" i="1" s="1"/>
  <c r="C5" i="1"/>
  <c r="F5" i="1" s="1"/>
  <c r="J12" i="1" l="1"/>
  <c r="D23" i="1"/>
  <c r="J32" i="1"/>
  <c r="J45" i="1"/>
  <c r="J31" i="1"/>
  <c r="D35" i="1"/>
  <c r="H60" i="2"/>
  <c r="I60" i="2" s="1"/>
  <c r="J44" i="1"/>
  <c r="H117" i="2"/>
  <c r="I117" i="2" s="1"/>
  <c r="J10" i="1"/>
  <c r="D10" i="1"/>
  <c r="J5" i="1"/>
  <c r="D5" i="1"/>
  <c r="H97" i="2"/>
  <c r="H98" i="2" s="1"/>
  <c r="J6" i="1"/>
  <c r="D6" i="1"/>
  <c r="J9" i="1"/>
  <c r="D9" i="1"/>
  <c r="D8" i="1"/>
  <c r="H128" i="2"/>
  <c r="I128" i="2" s="1"/>
  <c r="D7" i="1"/>
  <c r="H71" i="2"/>
  <c r="I71" i="2" s="1"/>
  <c r="H51" i="2"/>
  <c r="H34" i="2"/>
  <c r="H87" i="2"/>
  <c r="H107" i="2"/>
  <c r="H23" i="2"/>
  <c r="J15" i="3"/>
  <c r="D15" i="3"/>
  <c r="J23" i="3"/>
  <c r="D23" i="3"/>
  <c r="J57" i="3"/>
  <c r="D57" i="3"/>
  <c r="J11" i="1"/>
  <c r="J13" i="1"/>
  <c r="J15" i="1"/>
  <c r="J16" i="1"/>
  <c r="J18" i="1"/>
  <c r="J19" i="1"/>
  <c r="J20" i="1"/>
  <c r="J21" i="1"/>
  <c r="J23" i="1"/>
  <c r="J24" i="1"/>
  <c r="J36" i="1"/>
  <c r="J37" i="1"/>
  <c r="J38" i="1"/>
  <c r="J39" i="1"/>
  <c r="J40" i="1"/>
  <c r="J41" i="1"/>
  <c r="J42" i="1"/>
  <c r="J43" i="1"/>
  <c r="J16" i="3"/>
  <c r="D16" i="3"/>
  <c r="J20" i="3"/>
  <c r="D20" i="3"/>
  <c r="J24" i="3"/>
  <c r="D24" i="3"/>
  <c r="D26" i="3"/>
  <c r="J26" i="3"/>
  <c r="D37" i="3"/>
  <c r="J40" i="3"/>
  <c r="D40" i="3"/>
  <c r="D43" i="3"/>
  <c r="J43" i="3"/>
  <c r="D45" i="3"/>
  <c r="J45" i="3"/>
  <c r="D47" i="3"/>
  <c r="J47" i="3"/>
  <c r="D49" i="3"/>
  <c r="J49" i="3"/>
  <c r="J54" i="3"/>
  <c r="D54" i="3"/>
  <c r="J58" i="3"/>
  <c r="D58" i="3"/>
  <c r="J19" i="3"/>
  <c r="D19" i="3"/>
  <c r="J53" i="3"/>
  <c r="D53" i="3"/>
  <c r="H13" i="2"/>
  <c r="H143" i="2"/>
  <c r="D4" i="3"/>
  <c r="D6" i="3"/>
  <c r="D8" i="3"/>
  <c r="D10" i="3"/>
  <c r="D12" i="3"/>
  <c r="D14" i="3"/>
  <c r="J17" i="3"/>
  <c r="D17" i="3"/>
  <c r="J21" i="3"/>
  <c r="D21" i="3"/>
  <c r="D36" i="3"/>
  <c r="J36" i="3"/>
  <c r="J55" i="3"/>
  <c r="D55" i="3"/>
  <c r="J18" i="3"/>
  <c r="D18" i="3"/>
  <c r="J22" i="3"/>
  <c r="D22" i="3"/>
  <c r="D32" i="3"/>
  <c r="J32" i="3"/>
  <c r="D38" i="3"/>
  <c r="J38" i="3"/>
  <c r="J61" i="3" s="1"/>
  <c r="J62" i="3" s="1"/>
  <c r="J63" i="3" s="1"/>
  <c r="J41" i="3"/>
  <c r="D44" i="3"/>
  <c r="J44" i="3"/>
  <c r="D46" i="3"/>
  <c r="J46" i="3"/>
  <c r="D48" i="3"/>
  <c r="J48" i="3"/>
  <c r="D50" i="3"/>
  <c r="J50" i="3"/>
  <c r="J56" i="3"/>
  <c r="D56" i="3"/>
  <c r="H129" i="2" l="1"/>
  <c r="H61" i="2"/>
  <c r="H72" i="2"/>
  <c r="H118" i="2"/>
  <c r="I97" i="2"/>
  <c r="J56" i="1"/>
  <c r="I87" i="2"/>
  <c r="H88" i="2"/>
  <c r="H35" i="2"/>
  <c r="I34" i="2"/>
  <c r="I13" i="2"/>
  <c r="H14" i="2"/>
  <c r="H24" i="2"/>
  <c r="I23" i="2"/>
  <c r="H108" i="2"/>
  <c r="I107" i="2"/>
  <c r="I143" i="2"/>
  <c r="H144" i="2"/>
  <c r="H52" i="2"/>
  <c r="I51" i="2"/>
  <c r="K58" i="1" l="1"/>
  <c r="K57" i="1"/>
  <c r="J57" i="1"/>
  <c r="J58" i="1" s="1"/>
  <c r="I152" i="2"/>
  <c r="I153" i="2" s="1"/>
</calcChain>
</file>

<file path=xl/sharedStrings.xml><?xml version="1.0" encoding="utf-8"?>
<sst xmlns="http://schemas.openxmlformats.org/spreadsheetml/2006/main" count="552" uniqueCount="209">
  <si>
    <t>Personen:</t>
  </si>
  <si>
    <t>ganze Tage:</t>
  </si>
  <si>
    <t>Menge pP/Tag</t>
  </si>
  <si>
    <t>Theoret. Menge</t>
  </si>
  <si>
    <t>Menge/Tag</t>
  </si>
  <si>
    <t>noch an Bord</t>
  </si>
  <si>
    <t>Menge</t>
  </si>
  <si>
    <t>Einheit</t>
  </si>
  <si>
    <t>Ware</t>
  </si>
  <si>
    <t>Kosten pro Einheit</t>
  </si>
  <si>
    <t>Kosten</t>
  </si>
  <si>
    <t>Bemerkungen</t>
  </si>
  <si>
    <t>glutenfreies Brot, Nudeln etc. für natro!</t>
  </si>
  <si>
    <t>g</t>
  </si>
  <si>
    <t>Müsli und andere Cerealien</t>
  </si>
  <si>
    <t>Butter/Margarine</t>
  </si>
  <si>
    <t>Marmelade/Honig/Nutella/Erdnussbutter</t>
  </si>
  <si>
    <t>Veganer Brotaufstrich</t>
  </si>
  <si>
    <t>Frischkäse (z.B. Philadelphia)</t>
  </si>
  <si>
    <t>Käse in Scheiben / am Stück</t>
  </si>
  <si>
    <t>Beutel</t>
  </si>
  <si>
    <t>Kaffee (Restbestand an Bord berücksichtigen)</t>
  </si>
  <si>
    <t>Stück</t>
  </si>
  <si>
    <t>Kaffeefilter sind immer an Bord</t>
  </si>
  <si>
    <t>l</t>
  </si>
  <si>
    <t>Stk.</t>
  </si>
  <si>
    <t>Eier</t>
  </si>
  <si>
    <t>Saft / Schorle</t>
  </si>
  <si>
    <t>Glas</t>
  </si>
  <si>
    <t>Brühe (wenn möglich, vegan) Restbestand berücksichtigen</t>
  </si>
  <si>
    <t>Tube</t>
  </si>
  <si>
    <t>Tomatenmark</t>
  </si>
  <si>
    <t>Tube/Glas</t>
  </si>
  <si>
    <t>Senf</t>
  </si>
  <si>
    <t>Flasche</t>
  </si>
  <si>
    <t>Öl, Restbestand an Bord berücksichtigen</t>
  </si>
  <si>
    <t>Essig, Restbestand an Bord berücksichtigen</t>
  </si>
  <si>
    <t>Ketchup</t>
  </si>
  <si>
    <t>Remoulade (sofern gewünscht)</t>
  </si>
  <si>
    <t>Zucker, Restbestand an Bord berücksichtigen</t>
  </si>
  <si>
    <t>Studentenfutter, Nüsse</t>
  </si>
  <si>
    <t>Müsliriegel</t>
  </si>
  <si>
    <t>Packungen</t>
  </si>
  <si>
    <t>Kekse/Kuchen</t>
  </si>
  <si>
    <t>Schokolade</t>
  </si>
  <si>
    <t>Gummibärchen, Lakritz o.ä.</t>
  </si>
  <si>
    <t>Tuk-Kekse</t>
  </si>
  <si>
    <t>Liter</t>
  </si>
  <si>
    <t>Rollen</t>
  </si>
  <si>
    <t>Toilettenpapier, Restbestand an Bord berücksichtigen</t>
  </si>
  <si>
    <t>Küchenpapier, Restbestand an Bord berücksichtigen</t>
  </si>
  <si>
    <t>Haushaltskerzen, Restbestand an Bord berücksichtigen</t>
  </si>
  <si>
    <t>Sonnenmilch und Mückenmittel sind an Bord vorhanden</t>
  </si>
  <si>
    <t>Gesamtpreis</t>
  </si>
  <si>
    <t>Preis pro Person</t>
  </si>
  <si>
    <t>Preis pro Person und Tag</t>
  </si>
  <si>
    <t>BROTMAHLZEIT</t>
  </si>
  <si>
    <t>Brot /(Aufback-)Brötchen</t>
  </si>
  <si>
    <t>Wurst</t>
  </si>
  <si>
    <t>SNACK</t>
  </si>
  <si>
    <t>Schoko</t>
  </si>
  <si>
    <t>Gummibärchen / Lakritz</t>
  </si>
  <si>
    <t>NUDELN</t>
  </si>
  <si>
    <t>Nudeln</t>
  </si>
  <si>
    <t>Frischkäse oder Sahne</t>
  </si>
  <si>
    <t>Gewürze und Brühe</t>
  </si>
  <si>
    <t>Zwiebeln</t>
  </si>
  <si>
    <t>Knoblauch</t>
  </si>
  <si>
    <t>CHILI CON / SIN CARNE</t>
  </si>
  <si>
    <t>Reis</t>
  </si>
  <si>
    <t>Dose</t>
  </si>
  <si>
    <t>Kidney-Bohnen</t>
  </si>
  <si>
    <t>Mais</t>
  </si>
  <si>
    <t>Knoblauchzehen</t>
  </si>
  <si>
    <t>EL</t>
  </si>
  <si>
    <t>Rapsöl (Restbestand an Bord berücksichtigen)</t>
  </si>
  <si>
    <t>Hackfleisch, ggf. vegan</t>
  </si>
  <si>
    <t>fein gehackte Tomaten</t>
  </si>
  <si>
    <t>ml</t>
  </si>
  <si>
    <t>Gemüsebrühe (Restbestand an Bord berücksichtigen)</t>
  </si>
  <si>
    <t>Saure Sahne</t>
  </si>
  <si>
    <t>Gewürze, u.a. Chili (Restbestand an Bord berücksichtigen)</t>
  </si>
  <si>
    <t>Kartoffeln</t>
  </si>
  <si>
    <t>Quark</t>
  </si>
  <si>
    <t>Kräuter</t>
  </si>
  <si>
    <t>dazu Salat mit Gurke, Tomaten etc.</t>
  </si>
  <si>
    <t>PFANNKUCHEN MIT APFELMUS</t>
  </si>
  <si>
    <t>Mehl</t>
  </si>
  <si>
    <t>Milch</t>
  </si>
  <si>
    <t>Dosen</t>
  </si>
  <si>
    <t>Apfelmus</t>
  </si>
  <si>
    <t>Zimtzucker (Restbestand an Bord berücksichtigen)</t>
  </si>
  <si>
    <t>Käse</t>
  </si>
  <si>
    <t>BURGER</t>
  </si>
  <si>
    <t>Brötchen </t>
  </si>
  <si>
    <t>Scheiben</t>
  </si>
  <si>
    <t>Rest Brot</t>
  </si>
  <si>
    <t>Tomaten</t>
  </si>
  <si>
    <t>Gurken</t>
  </si>
  <si>
    <t>Salat</t>
  </si>
  <si>
    <t>KARTOFFEL-GEMÜSE-EINTOPF</t>
  </si>
  <si>
    <t>Gemüse, z.B. Möhren, Porree, TK-Erbsen</t>
  </si>
  <si>
    <t>Brühe, Gewürze Restbestand an Bord berücksichtigen)</t>
  </si>
  <si>
    <t>evt. Würstchen, gekühlt oder in der Dose</t>
  </si>
  <si>
    <t>REIS ODER NUDELN MIT GEMÜSE</t>
  </si>
  <si>
    <t>Reis/Couscous/Kartoffelpuree…</t>
  </si>
  <si>
    <r>
      <rPr>
        <b/>
        <i/>
        <u/>
        <sz val="11"/>
        <color theme="1"/>
        <rFont val="Calibri"/>
        <family val="2"/>
        <charset val="1"/>
      </rPr>
      <t>ODER</t>
    </r>
    <r>
      <rPr>
        <sz val="11"/>
        <color theme="1"/>
        <rFont val="Calibri"/>
        <family val="2"/>
        <charset val="1"/>
      </rPr>
      <t xml:space="preserve"> Nudeln</t>
    </r>
  </si>
  <si>
    <t>Gemüse (frisch oder Dose)</t>
  </si>
  <si>
    <t>ggf. (Dosen-)Fleisch, z.B. Würstchen</t>
  </si>
  <si>
    <t>Gewürze sind an Bord</t>
  </si>
  <si>
    <t>WRAPS</t>
  </si>
  <si>
    <t>Hähnchenbrust / Hack</t>
  </si>
  <si>
    <t>Salat/Gurke/Tomate…</t>
  </si>
  <si>
    <t>Wraps</t>
  </si>
  <si>
    <t>Saucen / Brotaufstrich</t>
  </si>
  <si>
    <t>GRILLABEND</t>
  </si>
  <si>
    <t>Fleisch</t>
  </si>
  <si>
    <t>Saucen</t>
  </si>
  <si>
    <t>Baguette</t>
  </si>
  <si>
    <t>RISOTTO</t>
  </si>
  <si>
    <t>Risotto- oder Basmatireis</t>
  </si>
  <si>
    <t>Zucchini*</t>
  </si>
  <si>
    <t>Möhren*</t>
  </si>
  <si>
    <t>Paprika*</t>
  </si>
  <si>
    <t>Broccoli*</t>
  </si>
  <si>
    <t>Blöcke</t>
  </si>
  <si>
    <t>Tofu</t>
  </si>
  <si>
    <t>Thai-Curry-Paste</t>
  </si>
  <si>
    <t>Kokosmilch</t>
  </si>
  <si>
    <t>APPLECRUMBLE</t>
  </si>
  <si>
    <t>Äpfel</t>
  </si>
  <si>
    <t>Vanillesauce</t>
  </si>
  <si>
    <t>Essensplanung für Segeltörns; die Mengen beruhen auf jahrzehntelanger Erfahrung, dafür kommen oft krumme Zahlen raus - bitte sinnvoll auf-/abrunden! 
Sind einige Veganer, Vielesser o.ä. an Bord, braucht dies nicht berücksichtigt zu werden, die Menge reguliert sich nach einer Fuzzy-Logik von alleine.
Bei Frischwaren abwägen, ob man während des Törns einkaufen kann oder auf Konserven zurückgreift, z.B. Milchpulver, Tütensuppen, Dauerwurst...</t>
  </si>
  <si>
    <t>Brot /(Aufback-)Brötchen, ggf. nur 1/3 
bis 1/2 kaufen, unterwegs Frisches nachkaufen</t>
  </si>
  <si>
    <t>Früchte-/Kräutertee</t>
  </si>
  <si>
    <t>Kaffee</t>
  </si>
  <si>
    <t>Kaffeefilter (nicht auf Mytilus)</t>
  </si>
  <si>
    <t>H-Milch</t>
  </si>
  <si>
    <t>Reis-/Hafer-/Sojamilch (nur, wenn Veganer mitfahren!)</t>
  </si>
  <si>
    <t>Joghurt ggf. nur 1/3 bis 1/2 kaufen, 
unterwegs Frisches nachkaufen</t>
  </si>
  <si>
    <t>Obst (ggf. auch aus Dose) ODER nur 1/3 
bis 1/2 kaufen, unterwegs Frisches nachkaufen</t>
  </si>
  <si>
    <t>Gemüse/Salat (ggf. auch aus Dose) ODER nur 1/3
bis 1/2 kaufen, unterwegs Frisches nachkaufen</t>
  </si>
  <si>
    <t>Salz</t>
  </si>
  <si>
    <t>Gewürze</t>
  </si>
  <si>
    <t>Brühe</t>
  </si>
  <si>
    <t>Tütensuppe</t>
  </si>
  <si>
    <t>Öl</t>
  </si>
  <si>
    <t>Essig</t>
  </si>
  <si>
    <t>Remoulade</t>
  </si>
  <si>
    <t>Kokosmilch (wenn Veganer an Bord)</t>
  </si>
  <si>
    <t>Zucker</t>
  </si>
  <si>
    <t>Couscous</t>
  </si>
  <si>
    <t>Dosenfleisch, z.B. Würstchen</t>
  </si>
  <si>
    <t>ggf. Frischfleisch (zum Sofortverzehr)</t>
  </si>
  <si>
    <t>ggf. Fisch (in Dose)</t>
  </si>
  <si>
    <t>Wrap</t>
  </si>
  <si>
    <t>Wasser (wenn Wasser aus Wassertank ungenießbar)</t>
  </si>
  <si>
    <t>Öko-Spüli (wichtig wegen Gewässerschutz!!)</t>
  </si>
  <si>
    <t>Schwämme</t>
  </si>
  <si>
    <t>Mülltüten (ca. 7l)</t>
  </si>
  <si>
    <t>Mülltüten (ca. 20l)</t>
  </si>
  <si>
    <t>Toilettenpapier</t>
  </si>
  <si>
    <t>Küchenkrepp</t>
  </si>
  <si>
    <t>Kerzen</t>
  </si>
  <si>
    <t>Teelichter</t>
  </si>
  <si>
    <t>Sonnernmilch mindestens LSF 30, besser 50</t>
  </si>
  <si>
    <t>Gemüse/Salat, ggfls. unterwegs nachkaufen</t>
  </si>
  <si>
    <t>Salzstangen, Chips o.ä.</t>
  </si>
  <si>
    <t>Wein, vorzugsweise in Kartons (je 5 Liter)</t>
  </si>
  <si>
    <t>Essensplanung für Mytilus-Segeltörns. Bei Frischware abwägen, ob man während des Törns einkaufen kann oder auf Konserven zurückgreift, z.B.  Tütensuppen, Dauerwurst. Bitte unbedingt die Restbestände an Bord berücksichtigen.</t>
  </si>
  <si>
    <t>Menge pro Person und Tag</t>
  </si>
  <si>
    <t>Menge Gruppe/ Törn</t>
  </si>
  <si>
    <t>Obst (ggf. in Dosen)</t>
  </si>
  <si>
    <t xml:space="preserve">Tomaten/Salatgurke/Paprika </t>
  </si>
  <si>
    <t>Zahl der Personen und Tage gemäß Eintrag in der Einkaufsliste</t>
  </si>
  <si>
    <t>PELLKARTOFFELN mit QUARK</t>
  </si>
  <si>
    <t>*Das Gericht eignet sich auch am Törnende zur Verwendung von anderem Restgemüse</t>
  </si>
  <si>
    <t>Zucker (Restbestand an Bord berücksichtigen)</t>
  </si>
  <si>
    <t>Mehl (Restbestand an Bord berücksichtigen)</t>
  </si>
  <si>
    <t>Obst und Gemüse</t>
  </si>
  <si>
    <t>Tomaten, evt. aus der Dose</t>
  </si>
  <si>
    <t>Esslöffel</t>
  </si>
  <si>
    <t>Hackfleisch, ggfls. vegan</t>
  </si>
  <si>
    <t>An Bord befindet sich kein Grill.</t>
  </si>
  <si>
    <t>Tomate, Zuccini, Aubergine, Champignons o.ä.</t>
  </si>
  <si>
    <t>Einmal-Grill ODER Grillkohle (bitte keine Reste an Bord zurücklassen); Anzünder ist an Bord</t>
  </si>
  <si>
    <t>Frisch- und Weichkäse</t>
  </si>
  <si>
    <t>H-Milch und/oder vegane Milch</t>
  </si>
  <si>
    <t>Stammcrew mitverpflegt</t>
  </si>
  <si>
    <t>Joghurt, ggf. unterwegs frisch nachkaufen</t>
  </si>
  <si>
    <t>Obst, ggfls. unterwegs frisch nachkaufen; täglich das Obst durchsehen</t>
  </si>
  <si>
    <r>
      <t>(Sprudel)wasser (wenn gewünsch</t>
    </r>
    <r>
      <rPr>
        <sz val="11"/>
        <color theme="1"/>
        <rFont val="Calibri"/>
        <family val="2"/>
      </rPr>
      <t>t);</t>
    </r>
    <r>
      <rPr>
        <i/>
        <sz val="11"/>
        <color theme="1"/>
        <rFont val="Calibri"/>
        <family val="2"/>
      </rPr>
      <t xml:space="preserve"> besser: jede*r bringt eine Wasserflasche mit und füllt sie beim Landgang!</t>
    </r>
  </si>
  <si>
    <t>Hartkäse (Parmsan o,ä.)</t>
  </si>
  <si>
    <t>Mengen- einheit</t>
  </si>
  <si>
    <t>Fisch als Brotbelag (wenn gewünscht, sonst mehr von anderem)</t>
  </si>
  <si>
    <t>Wurst (wenn gewünscht, sonst mehr von anderem)</t>
  </si>
  <si>
    <t>Zitronen</t>
  </si>
  <si>
    <t>Studentenfutter, Nüsse, Rosinen</t>
  </si>
  <si>
    <r>
      <t>Saure Sahne/Crem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charset val="1"/>
      </rPr>
      <t xml:space="preserve"> fraiche</t>
    </r>
  </si>
  <si>
    <t>Salz ist an Bord (ggfls. unterwegs nachkaufen)</t>
  </si>
  <si>
    <t>Gewürze sind an Bord (ggfls. unterwegs nachkaufen)</t>
  </si>
  <si>
    <r>
      <t xml:space="preserve">Alu-/Frischhaltefolie sind oberhalb des Besteckkastens, Vorrat in der Toilette. Backpapier </t>
    </r>
    <r>
      <rPr>
        <u/>
        <sz val="11"/>
        <color theme="1"/>
        <rFont val="Calibri"/>
        <family val="2"/>
      </rPr>
      <t>nicht</t>
    </r>
    <r>
      <rPr>
        <sz val="11"/>
        <color theme="1"/>
        <rFont val="Calibri"/>
        <family val="2"/>
        <charset val="1"/>
      </rPr>
      <t xml:space="preserve"> verwenden!</t>
    </r>
  </si>
  <si>
    <t>Brot /(Aufback-)Brötchen, Knäckebrot, Zwieback (für den flauen Magen), ggf. weniger und unterwegs nachkaufen</t>
  </si>
  <si>
    <t>Ingwer</t>
  </si>
  <si>
    <t>Früchte-/Kräuter-/Schwarztee , darunter Pfefferminz-, Kamillen-, Ingwertee (Restbestand an Bord berücksichtigen)</t>
  </si>
  <si>
    <t>umweltverträgliche Reinigungs- und Spülmittel sind Bord ist ausreichend vorhanden</t>
  </si>
  <si>
    <t>Handwaschmittel/Seife (besonders umweltverträglich) unter dem Ofen</t>
  </si>
  <si>
    <t>Flaschen</t>
  </si>
  <si>
    <r>
      <t xml:space="preserve">Bier (sofern gewünscht), Platz für </t>
    </r>
    <r>
      <rPr>
        <u/>
        <sz val="11"/>
        <color theme="1"/>
        <rFont val="Calibri"/>
        <family val="2"/>
      </rPr>
      <t>einen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charset val="1"/>
      </rPr>
      <t>Getränkekasten (oder zwei quadratische Kästen Astra oder Holsten) vorhanden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</si>
</sst>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&quot; €&quot;_-;\-* #,##0.00&quot; €&quot;_-;_-* \-??&quot; €&quot;_-;_-@_-"/>
    <numFmt numFmtId="165" formatCode="#,##0.0000\ _€"/>
    <numFmt numFmtId="166" formatCode="0.00000"/>
    <numFmt numFmtId="167" formatCode="0.0000"/>
    <numFmt numFmtId="168" formatCode="_-* #,##0_-;\-* #,##0_-;_-* &quot;-&quot;??_-;_-@_-"/>
  </numFmts>
  <fonts count="13" x14ac:knownFonts="1">
    <font>
      <sz val="11"/>
      <color theme="1"/>
      <name val="Calibr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charset val="1"/>
    </font>
    <font>
      <b/>
      <i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b/>
      <i/>
      <u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D59"/>
        <bgColor rgb="FFFFFF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164" fontId="6" fillId="0" borderId="0" applyBorder="0" applyProtection="0"/>
  </cellStyleXfs>
  <cellXfs count="78"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3" fontId="2" fillId="0" borderId="0" xfId="0" applyNumberFormat="1" applyFont="1" applyAlignment="1">
      <alignment vertical="top"/>
    </xf>
    <xf numFmtId="164" fontId="6" fillId="0" borderId="0" xfId="2" applyBorder="1" applyAlignment="1" applyProtection="1">
      <alignment vertical="top"/>
    </xf>
    <xf numFmtId="166" fontId="0" fillId="0" borderId="0" xfId="0" applyNumberFormat="1" applyAlignment="1">
      <alignment vertical="top"/>
    </xf>
    <xf numFmtId="4" fontId="0" fillId="0" borderId="0" xfId="0" applyNumberForma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0" fillId="0" borderId="0" xfId="0" applyNumberFormat="1"/>
    <xf numFmtId="1" fontId="0" fillId="0" borderId="0" xfId="0" applyNumberFormat="1"/>
    <xf numFmtId="3" fontId="2" fillId="0" borderId="0" xfId="0" applyNumberFormat="1" applyFont="1"/>
    <xf numFmtId="167" fontId="6" fillId="0" borderId="0" xfId="2" applyNumberFormat="1" applyBorder="1" applyProtection="1"/>
    <xf numFmtId="164" fontId="6" fillId="0" borderId="0" xfId="2" applyBorder="1" applyProtection="1"/>
    <xf numFmtId="4" fontId="0" fillId="0" borderId="0" xfId="0" applyNumberFormat="1" applyAlignment="1">
      <alignment horizontal="left"/>
    </xf>
    <xf numFmtId="4" fontId="3" fillId="0" borderId="0" xfId="0" applyNumberFormat="1" applyFont="1" applyAlignment="1">
      <alignment horizontal="left"/>
    </xf>
    <xf numFmtId="164" fontId="2" fillId="0" borderId="0" xfId="2" applyFont="1" applyBorder="1" applyProtection="1"/>
    <xf numFmtId="164" fontId="3" fillId="0" borderId="0" xfId="2" applyFont="1" applyBorder="1" applyAlignment="1" applyProtection="1">
      <alignment horizontal="left"/>
    </xf>
    <xf numFmtId="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167" fontId="2" fillId="0" borderId="0" xfId="2" applyNumberFormat="1" applyFont="1" applyBorder="1" applyProtection="1"/>
    <xf numFmtId="3" fontId="4" fillId="0" borderId="0" xfId="0" applyNumberFormat="1" applyFont="1"/>
    <xf numFmtId="4" fontId="4" fillId="0" borderId="0" xfId="0" applyNumberFormat="1" applyFont="1"/>
    <xf numFmtId="2" fontId="0" fillId="0" borderId="0" xfId="0" applyNumberFormat="1"/>
    <xf numFmtId="0" fontId="0" fillId="0" borderId="0" xfId="0" applyAlignment="1">
      <alignment horizontal="left" vertical="center" indent="1"/>
    </xf>
    <xf numFmtId="167" fontId="0" fillId="0" borderId="0" xfId="0" applyNumberFormat="1"/>
    <xf numFmtId="165" fontId="6" fillId="0" borderId="0" xfId="2" applyNumberFormat="1" applyBorder="1" applyProtection="1"/>
    <xf numFmtId="166" fontId="0" fillId="0" borderId="0" xfId="0" applyNumberFormat="1"/>
    <xf numFmtId="0" fontId="3" fillId="0" borderId="0" xfId="0" applyFont="1" applyAlignment="1">
      <alignment horizontal="left"/>
    </xf>
    <xf numFmtId="165" fontId="2" fillId="0" borderId="0" xfId="2" applyNumberFormat="1" applyFont="1" applyBorder="1" applyProtection="1"/>
    <xf numFmtId="166" fontId="2" fillId="0" borderId="0" xfId="0" applyNumberFormat="1" applyFont="1"/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164" fontId="2" fillId="0" borderId="1" xfId="2" applyFont="1" applyBorder="1" applyAlignment="1" applyProtection="1">
      <alignment vertical="top"/>
    </xf>
    <xf numFmtId="166" fontId="2" fillId="0" borderId="1" xfId="0" applyNumberFormat="1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3" borderId="1" xfId="0" applyFill="1" applyBorder="1" applyAlignment="1">
      <alignment vertical="top"/>
    </xf>
    <xf numFmtId="164" fontId="6" fillId="0" borderId="1" xfId="2" applyBorder="1" applyAlignment="1" applyProtection="1">
      <alignment vertical="top"/>
    </xf>
    <xf numFmtId="166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4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0" fillId="0" borderId="1" xfId="0" applyBorder="1"/>
    <xf numFmtId="167" fontId="6" fillId="0" borderId="1" xfId="2" applyNumberFormat="1" applyBorder="1" applyProtection="1"/>
    <xf numFmtId="164" fontId="6" fillId="0" borderId="1" xfId="2" applyBorder="1" applyProtection="1"/>
    <xf numFmtId="3" fontId="2" fillId="0" borderId="1" xfId="0" applyNumberFormat="1" applyFont="1" applyBorder="1"/>
    <xf numFmtId="0" fontId="2" fillId="0" borderId="1" xfId="0" applyFont="1" applyBorder="1"/>
    <xf numFmtId="167" fontId="2" fillId="0" borderId="1" xfId="2" applyNumberFormat="1" applyFont="1" applyBorder="1" applyProtection="1"/>
    <xf numFmtId="164" fontId="2" fillId="0" borderId="1" xfId="2" applyFont="1" applyBorder="1" applyProtection="1"/>
    <xf numFmtId="4" fontId="0" fillId="0" borderId="1" xfId="0" applyNumberFormat="1" applyBorder="1"/>
    <xf numFmtId="0" fontId="0" fillId="0" borderId="1" xfId="0" applyBorder="1" applyAlignment="1">
      <alignment horizontal="left" vertical="center" indent="1"/>
    </xf>
    <xf numFmtId="167" fontId="0" fillId="0" borderId="1" xfId="0" applyNumberFormat="1" applyBorder="1"/>
    <xf numFmtId="0" fontId="5" fillId="0" borderId="1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 applyAlignment="1">
      <alignment wrapText="1"/>
    </xf>
    <xf numFmtId="168" fontId="10" fillId="0" borderId="1" xfId="1" applyNumberFormat="1" applyFont="1" applyBorder="1"/>
    <xf numFmtId="3" fontId="11" fillId="0" borderId="0" xfId="0" applyNumberFormat="1" applyFont="1"/>
    <xf numFmtId="44" fontId="0" fillId="0" borderId="1" xfId="0" applyNumberFormat="1" applyBorder="1" applyAlignment="1">
      <alignment vertical="top"/>
    </xf>
    <xf numFmtId="166" fontId="8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center"/>
    </xf>
    <xf numFmtId="44" fontId="6" fillId="0" borderId="0" xfId="2" applyNumberFormat="1" applyBorder="1" applyAlignment="1" applyProtection="1">
      <alignment vertical="top"/>
    </xf>
    <xf numFmtId="44" fontId="2" fillId="0" borderId="1" xfId="2" applyNumberFormat="1" applyFont="1" applyBorder="1" applyAlignment="1" applyProtection="1">
      <alignment vertical="top" wrapText="1"/>
    </xf>
    <xf numFmtId="44" fontId="6" fillId="0" borderId="1" xfId="2" applyNumberFormat="1" applyBorder="1" applyAlignment="1" applyProtection="1">
      <alignment vertical="top"/>
    </xf>
    <xf numFmtId="44" fontId="2" fillId="0" borderId="1" xfId="2" applyNumberFormat="1" applyFont="1" applyBorder="1" applyAlignment="1" applyProtection="1">
      <alignment vertical="top"/>
    </xf>
    <xf numFmtId="0" fontId="2" fillId="0" borderId="1" xfId="0" applyFont="1" applyBorder="1" applyAlignment="1">
      <alignment vertical="top" wrapText="1"/>
    </xf>
    <xf numFmtId="2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left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"/>
  <sheetViews>
    <sheetView tabSelected="1" zoomScale="120" zoomScaleNormal="120" workbookViewId="0">
      <pane xSplit="7" ySplit="3" topLeftCell="H42" activePane="bottomRight" state="frozen"/>
      <selection pane="topRight" activeCell="H1" sqref="H1"/>
      <selection pane="bottomLeft" activeCell="A4" sqref="A4"/>
      <selection pane="bottomRight" activeCell="H42" sqref="H42"/>
    </sheetView>
  </sheetViews>
  <sheetFormatPr baseColWidth="10" defaultColWidth="10.85546875" defaultRowHeight="15" x14ac:dyDescent="0.25"/>
  <cols>
    <col min="1" max="1" width="1.42578125" style="1" customWidth="1"/>
    <col min="2" max="2" width="10.5703125" style="2" customWidth="1"/>
    <col min="3" max="5" width="10.5703125" style="2" hidden="1" customWidth="1"/>
    <col min="6" max="6" width="8.42578125" style="3" customWidth="1"/>
    <col min="7" max="7" width="9.140625" style="1" customWidth="1"/>
    <col min="8" max="8" width="50.7109375" style="1" customWidth="1"/>
    <col min="9" max="9" width="8.7109375" style="71" customWidth="1"/>
    <col min="10" max="10" width="9.140625" style="4" customWidth="1"/>
    <col min="11" max="11" width="14.7109375" style="5" customWidth="1"/>
    <col min="12" max="16384" width="10.85546875" style="1"/>
  </cols>
  <sheetData>
    <row r="1" spans="2:11" ht="30" customHeight="1" x14ac:dyDescent="0.25">
      <c r="B1" s="76" t="s">
        <v>169</v>
      </c>
      <c r="C1" s="76"/>
      <c r="D1" s="76"/>
      <c r="E1" s="76"/>
      <c r="F1" s="76"/>
      <c r="G1" s="76"/>
      <c r="H1" s="76"/>
      <c r="I1" s="76"/>
      <c r="J1" s="76"/>
      <c r="K1" s="76"/>
    </row>
    <row r="2" spans="2:11" x14ac:dyDescent="0.25">
      <c r="E2" s="6"/>
      <c r="F2" s="48" t="s">
        <v>0</v>
      </c>
      <c r="G2" s="7">
        <v>12</v>
      </c>
      <c r="J2" s="49" t="s">
        <v>1</v>
      </c>
      <c r="K2" s="7">
        <v>7</v>
      </c>
    </row>
    <row r="3" spans="2:11" s="8" customFormat="1" ht="45" x14ac:dyDescent="0.25">
      <c r="B3" s="50" t="s">
        <v>170</v>
      </c>
      <c r="C3" s="36" t="s">
        <v>3</v>
      </c>
      <c r="D3" s="36" t="s">
        <v>4</v>
      </c>
      <c r="E3" s="37" t="s">
        <v>5</v>
      </c>
      <c r="F3" s="51" t="s">
        <v>171</v>
      </c>
      <c r="G3" s="75" t="s">
        <v>193</v>
      </c>
      <c r="H3" s="37" t="s">
        <v>8</v>
      </c>
      <c r="I3" s="72" t="s">
        <v>9</v>
      </c>
      <c r="J3" s="39" t="s">
        <v>10</v>
      </c>
      <c r="K3" s="40" t="s">
        <v>11</v>
      </c>
    </row>
    <row r="4" spans="2:11" hidden="1" x14ac:dyDescent="0.25">
      <c r="B4" s="41"/>
      <c r="C4" s="41"/>
      <c r="D4" s="41"/>
      <c r="E4" s="42"/>
      <c r="F4" s="43"/>
      <c r="G4" s="42"/>
      <c r="H4" s="44" t="s">
        <v>12</v>
      </c>
      <c r="I4" s="73"/>
      <c r="J4" s="45"/>
      <c r="K4" s="46"/>
    </row>
    <row r="5" spans="2:11" x14ac:dyDescent="0.25">
      <c r="B5" s="41">
        <v>80</v>
      </c>
      <c r="C5" s="41">
        <f>B5*G2*K2</f>
        <v>6720</v>
      </c>
      <c r="D5" s="41">
        <f t="shared" ref="D5:D54" si="0">F5/$K$2</f>
        <v>960</v>
      </c>
      <c r="E5" s="41"/>
      <c r="F5" s="38">
        <f t="shared" ref="F5:F16" si="1">C5-E5</f>
        <v>6720</v>
      </c>
      <c r="G5" s="42" t="s">
        <v>13</v>
      </c>
      <c r="H5" s="42" t="s">
        <v>14</v>
      </c>
      <c r="I5" s="73">
        <v>5.0000000000000001E-3</v>
      </c>
      <c r="J5" s="45">
        <f t="shared" ref="J5:J53" si="2">F5*I5</f>
        <v>33.6</v>
      </c>
      <c r="K5" s="46"/>
    </row>
    <row r="6" spans="2:11" ht="45" x14ac:dyDescent="0.25">
      <c r="B6" s="41">
        <v>80</v>
      </c>
      <c r="C6" s="41">
        <f t="shared" ref="C6:C28" si="3">$G$2*$K$2*B6</f>
        <v>6720</v>
      </c>
      <c r="D6" s="41">
        <f t="shared" si="0"/>
        <v>960</v>
      </c>
      <c r="E6" s="41"/>
      <c r="F6" s="38">
        <f t="shared" si="1"/>
        <v>6720</v>
      </c>
      <c r="G6" s="42" t="s">
        <v>13</v>
      </c>
      <c r="H6" s="47" t="s">
        <v>202</v>
      </c>
      <c r="I6" s="73">
        <v>3.0000000000000001E-3</v>
      </c>
      <c r="J6" s="45">
        <f t="shared" si="2"/>
        <v>20.16</v>
      </c>
      <c r="K6" s="46"/>
    </row>
    <row r="7" spans="2:11" x14ac:dyDescent="0.25">
      <c r="B7" s="41">
        <v>30</v>
      </c>
      <c r="C7" s="41">
        <f t="shared" si="3"/>
        <v>2520</v>
      </c>
      <c r="D7" s="41">
        <f t="shared" si="0"/>
        <v>360</v>
      </c>
      <c r="E7" s="41"/>
      <c r="F7" s="38">
        <f t="shared" si="1"/>
        <v>2520</v>
      </c>
      <c r="G7" s="42" t="s">
        <v>13</v>
      </c>
      <c r="H7" s="42" t="s">
        <v>15</v>
      </c>
      <c r="I7" s="73">
        <v>8.0000000000000002E-3</v>
      </c>
      <c r="J7" s="45">
        <f t="shared" si="2"/>
        <v>20.16</v>
      </c>
      <c r="K7" s="46"/>
    </row>
    <row r="8" spans="2:11" x14ac:dyDescent="0.25">
      <c r="B8" s="41">
        <v>15</v>
      </c>
      <c r="C8" s="41">
        <f t="shared" si="3"/>
        <v>1260</v>
      </c>
      <c r="D8" s="41">
        <f t="shared" si="0"/>
        <v>180</v>
      </c>
      <c r="E8" s="41"/>
      <c r="F8" s="38">
        <f t="shared" si="1"/>
        <v>1260</v>
      </c>
      <c r="G8" s="42" t="s">
        <v>13</v>
      </c>
      <c r="H8" s="42" t="s">
        <v>16</v>
      </c>
      <c r="I8" s="73">
        <v>0.01</v>
      </c>
      <c r="J8" s="45">
        <f t="shared" si="2"/>
        <v>12.6</v>
      </c>
      <c r="K8" s="46"/>
    </row>
    <row r="9" spans="2:11" x14ac:dyDescent="0.25">
      <c r="B9" s="41">
        <v>15</v>
      </c>
      <c r="C9" s="41">
        <f t="shared" si="3"/>
        <v>1260</v>
      </c>
      <c r="D9" s="41">
        <f t="shared" si="0"/>
        <v>180</v>
      </c>
      <c r="E9" s="41"/>
      <c r="F9" s="38">
        <f t="shared" si="1"/>
        <v>1260</v>
      </c>
      <c r="G9" s="42" t="s">
        <v>13</v>
      </c>
      <c r="H9" s="42" t="s">
        <v>17</v>
      </c>
      <c r="I9" s="73">
        <v>0.01</v>
      </c>
      <c r="J9" s="45">
        <f t="shared" si="2"/>
        <v>12.6</v>
      </c>
      <c r="K9" s="46"/>
    </row>
    <row r="10" spans="2:11" x14ac:dyDescent="0.25">
      <c r="B10" s="41">
        <v>10</v>
      </c>
      <c r="C10" s="41">
        <f t="shared" si="3"/>
        <v>840</v>
      </c>
      <c r="D10" s="41">
        <f t="shared" si="0"/>
        <v>120</v>
      </c>
      <c r="E10" s="41"/>
      <c r="F10" s="38">
        <f t="shared" si="1"/>
        <v>840</v>
      </c>
      <c r="G10" s="42" t="s">
        <v>13</v>
      </c>
      <c r="H10" s="42" t="s">
        <v>186</v>
      </c>
      <c r="I10" s="73">
        <v>8.0000000000000002E-3</v>
      </c>
      <c r="J10" s="45">
        <f t="shared" si="2"/>
        <v>6.72</v>
      </c>
      <c r="K10" s="46"/>
    </row>
    <row r="11" spans="2:11" x14ac:dyDescent="0.25">
      <c r="B11" s="41">
        <v>25</v>
      </c>
      <c r="C11" s="41">
        <f t="shared" si="3"/>
        <v>2100</v>
      </c>
      <c r="D11" s="41">
        <f t="shared" si="0"/>
        <v>300</v>
      </c>
      <c r="E11" s="41"/>
      <c r="F11" s="38">
        <f t="shared" si="1"/>
        <v>2100</v>
      </c>
      <c r="G11" s="42" t="s">
        <v>13</v>
      </c>
      <c r="H11" s="42" t="s">
        <v>195</v>
      </c>
      <c r="I11" s="73">
        <v>1.4999999999999999E-2</v>
      </c>
      <c r="J11" s="45">
        <f t="shared" si="2"/>
        <v>31.5</v>
      </c>
      <c r="K11" s="46"/>
    </row>
    <row r="12" spans="2:11" x14ac:dyDescent="0.25">
      <c r="B12" s="41">
        <v>5</v>
      </c>
      <c r="C12" s="41">
        <f t="shared" si="3"/>
        <v>420</v>
      </c>
      <c r="D12" s="41">
        <f t="shared" si="0"/>
        <v>60</v>
      </c>
      <c r="E12" s="41"/>
      <c r="F12" s="38">
        <f t="shared" si="1"/>
        <v>420</v>
      </c>
      <c r="G12" s="42" t="s">
        <v>13</v>
      </c>
      <c r="H12" s="42" t="s">
        <v>194</v>
      </c>
      <c r="I12" s="73">
        <v>0.03</v>
      </c>
      <c r="J12" s="45">
        <f t="shared" si="2"/>
        <v>12.6</v>
      </c>
      <c r="K12" s="46"/>
    </row>
    <row r="13" spans="2:11" x14ac:dyDescent="0.25">
      <c r="B13" s="41">
        <v>20</v>
      </c>
      <c r="C13" s="41">
        <f t="shared" si="3"/>
        <v>1680</v>
      </c>
      <c r="D13" s="41">
        <f t="shared" si="0"/>
        <v>240</v>
      </c>
      <c r="E13" s="41"/>
      <c r="F13" s="38">
        <f t="shared" si="1"/>
        <v>1680</v>
      </c>
      <c r="G13" s="42" t="s">
        <v>13</v>
      </c>
      <c r="H13" s="42" t="s">
        <v>19</v>
      </c>
      <c r="I13" s="73">
        <v>1.4999999999999999E-2</v>
      </c>
      <c r="J13" s="45">
        <f t="shared" si="2"/>
        <v>25.2</v>
      </c>
      <c r="K13" s="46"/>
    </row>
    <row r="14" spans="2:11" x14ac:dyDescent="0.25">
      <c r="B14" s="41">
        <v>0.5</v>
      </c>
      <c r="C14" s="41">
        <f t="shared" si="3"/>
        <v>42</v>
      </c>
      <c r="D14" s="41">
        <f t="shared" si="0"/>
        <v>6</v>
      </c>
      <c r="E14" s="41"/>
      <c r="F14" s="38">
        <f t="shared" si="1"/>
        <v>42</v>
      </c>
      <c r="G14" s="42" t="s">
        <v>13</v>
      </c>
      <c r="H14" s="42" t="s">
        <v>192</v>
      </c>
      <c r="I14" s="73"/>
      <c r="J14" s="45"/>
      <c r="K14" s="46"/>
    </row>
    <row r="15" spans="2:11" ht="45" x14ac:dyDescent="0.25">
      <c r="B15" s="41">
        <v>1</v>
      </c>
      <c r="C15" s="41">
        <f t="shared" si="3"/>
        <v>84</v>
      </c>
      <c r="D15" s="41">
        <f t="shared" si="0"/>
        <v>12</v>
      </c>
      <c r="E15" s="41"/>
      <c r="F15" s="38">
        <f t="shared" si="1"/>
        <v>84</v>
      </c>
      <c r="G15" s="42" t="s">
        <v>20</v>
      </c>
      <c r="H15" s="47" t="s">
        <v>204</v>
      </c>
      <c r="I15" s="73">
        <v>0.05</v>
      </c>
      <c r="J15" s="45">
        <f t="shared" si="2"/>
        <v>4.2</v>
      </c>
      <c r="K15" s="46"/>
    </row>
    <row r="16" spans="2:11" x14ac:dyDescent="0.25">
      <c r="B16" s="41">
        <v>18</v>
      </c>
      <c r="C16" s="41">
        <f t="shared" si="3"/>
        <v>1512</v>
      </c>
      <c r="D16" s="41">
        <f t="shared" si="0"/>
        <v>216</v>
      </c>
      <c r="E16" s="41"/>
      <c r="F16" s="38">
        <f t="shared" si="1"/>
        <v>1512</v>
      </c>
      <c r="G16" s="42" t="s">
        <v>13</v>
      </c>
      <c r="H16" s="42" t="s">
        <v>21</v>
      </c>
      <c r="I16" s="73">
        <v>1.2E-2</v>
      </c>
      <c r="J16" s="45">
        <f t="shared" si="2"/>
        <v>18.144000000000002</v>
      </c>
      <c r="K16" s="46"/>
    </row>
    <row r="17" spans="2:11" x14ac:dyDescent="0.25">
      <c r="B17" s="41"/>
      <c r="C17" s="41">
        <f t="shared" si="3"/>
        <v>0</v>
      </c>
      <c r="D17" s="41">
        <f t="shared" si="0"/>
        <v>0</v>
      </c>
      <c r="E17" s="41"/>
      <c r="F17" s="38">
        <v>0</v>
      </c>
      <c r="G17" s="42" t="s">
        <v>22</v>
      </c>
      <c r="H17" s="42" t="s">
        <v>23</v>
      </c>
      <c r="I17" s="73">
        <f>1.5/250</f>
        <v>6.0000000000000001E-3</v>
      </c>
      <c r="J17" s="45">
        <f t="shared" si="2"/>
        <v>0</v>
      </c>
      <c r="K17" s="46"/>
    </row>
    <row r="18" spans="2:11" x14ac:dyDescent="0.25">
      <c r="B18" s="41">
        <v>0.25</v>
      </c>
      <c r="C18" s="41">
        <f t="shared" si="3"/>
        <v>21</v>
      </c>
      <c r="D18" s="41">
        <f t="shared" si="0"/>
        <v>3</v>
      </c>
      <c r="E18" s="41"/>
      <c r="F18" s="38">
        <f t="shared" ref="F18:F24" si="4">C18-E18</f>
        <v>21</v>
      </c>
      <c r="G18" s="42" t="s">
        <v>24</v>
      </c>
      <c r="H18" s="42" t="s">
        <v>187</v>
      </c>
      <c r="I18" s="73">
        <v>1.2</v>
      </c>
      <c r="J18" s="45">
        <f t="shared" si="2"/>
        <v>25.2</v>
      </c>
      <c r="K18" s="46"/>
    </row>
    <row r="19" spans="2:11" x14ac:dyDescent="0.25">
      <c r="B19" s="41">
        <v>0.24</v>
      </c>
      <c r="C19" s="41">
        <f t="shared" si="3"/>
        <v>20.16</v>
      </c>
      <c r="D19" s="41">
        <f t="shared" si="0"/>
        <v>2.88</v>
      </c>
      <c r="E19" s="41"/>
      <c r="F19" s="38">
        <f t="shared" si="4"/>
        <v>20.16</v>
      </c>
      <c r="G19" s="42" t="s">
        <v>22</v>
      </c>
      <c r="H19" s="42" t="s">
        <v>26</v>
      </c>
      <c r="I19" s="73">
        <v>0.3</v>
      </c>
      <c r="J19" s="45">
        <f t="shared" si="2"/>
        <v>6.048</v>
      </c>
      <c r="K19" s="46"/>
    </row>
    <row r="20" spans="2:11" x14ac:dyDescent="0.25">
      <c r="B20" s="41">
        <v>0.1</v>
      </c>
      <c r="C20" s="41">
        <f t="shared" si="3"/>
        <v>8.4</v>
      </c>
      <c r="D20" s="41">
        <f t="shared" si="0"/>
        <v>1.2</v>
      </c>
      <c r="E20" s="41"/>
      <c r="F20" s="38">
        <f t="shared" si="4"/>
        <v>8.4</v>
      </c>
      <c r="G20" s="42" t="s">
        <v>24</v>
      </c>
      <c r="H20" s="42" t="s">
        <v>27</v>
      </c>
      <c r="I20" s="73">
        <v>1.3</v>
      </c>
      <c r="J20" s="45">
        <f t="shared" si="2"/>
        <v>10.920000000000002</v>
      </c>
      <c r="K20" s="46"/>
    </row>
    <row r="21" spans="2:11" x14ac:dyDescent="0.25">
      <c r="B21" s="41">
        <v>35</v>
      </c>
      <c r="C21" s="41">
        <f t="shared" si="3"/>
        <v>2940</v>
      </c>
      <c r="D21" s="41">
        <f t="shared" si="0"/>
        <v>420</v>
      </c>
      <c r="E21" s="41"/>
      <c r="F21" s="38">
        <f t="shared" si="4"/>
        <v>2940</v>
      </c>
      <c r="G21" s="42" t="s">
        <v>13</v>
      </c>
      <c r="H21" s="47" t="s">
        <v>189</v>
      </c>
      <c r="I21" s="73">
        <v>1E-3</v>
      </c>
      <c r="J21" s="45">
        <f t="shared" si="2"/>
        <v>2.94</v>
      </c>
      <c r="K21" s="46"/>
    </row>
    <row r="22" spans="2:11" x14ac:dyDescent="0.25">
      <c r="B22" s="41"/>
      <c r="C22" s="41"/>
      <c r="D22" s="41"/>
      <c r="E22" s="41"/>
      <c r="F22" s="38"/>
      <c r="G22" s="42"/>
      <c r="H22" s="47" t="s">
        <v>198</v>
      </c>
      <c r="I22" s="73"/>
      <c r="J22" s="45"/>
      <c r="K22" s="46"/>
    </row>
    <row r="23" spans="2:11" ht="30" x14ac:dyDescent="0.25">
      <c r="B23" s="41">
        <v>100</v>
      </c>
      <c r="C23" s="41">
        <f t="shared" si="3"/>
        <v>8400</v>
      </c>
      <c r="D23" s="41">
        <f t="shared" si="0"/>
        <v>1200</v>
      </c>
      <c r="E23" s="41"/>
      <c r="F23" s="38">
        <f>C23-E23</f>
        <v>8400</v>
      </c>
      <c r="G23" s="42" t="s">
        <v>13</v>
      </c>
      <c r="H23" s="47" t="s">
        <v>190</v>
      </c>
      <c r="I23" s="73">
        <v>5.0000000000000001E-3</v>
      </c>
      <c r="J23" s="45">
        <f t="shared" si="2"/>
        <v>42</v>
      </c>
      <c r="K23" s="46"/>
    </row>
    <row r="24" spans="2:11" x14ac:dyDescent="0.25">
      <c r="B24" s="41">
        <v>100</v>
      </c>
      <c r="C24" s="41">
        <f t="shared" si="3"/>
        <v>8400</v>
      </c>
      <c r="D24" s="41">
        <f t="shared" si="0"/>
        <v>1200</v>
      </c>
      <c r="E24" s="41"/>
      <c r="F24" s="38">
        <f t="shared" si="4"/>
        <v>8400</v>
      </c>
      <c r="G24" s="42" t="s">
        <v>13</v>
      </c>
      <c r="H24" s="47" t="s">
        <v>166</v>
      </c>
      <c r="I24" s="73">
        <v>5.0000000000000001E-3</v>
      </c>
      <c r="J24" s="45">
        <f t="shared" si="2"/>
        <v>42</v>
      </c>
      <c r="K24" s="46"/>
    </row>
    <row r="25" spans="2:11" x14ac:dyDescent="0.25">
      <c r="B25" s="41"/>
      <c r="C25" s="41"/>
      <c r="D25" s="41"/>
      <c r="E25" s="41"/>
      <c r="F25" s="38"/>
      <c r="G25" s="42"/>
      <c r="H25" s="47" t="s">
        <v>196</v>
      </c>
      <c r="I25" s="73"/>
      <c r="J25" s="45"/>
      <c r="K25" s="46"/>
    </row>
    <row r="26" spans="2:11" x14ac:dyDescent="0.25">
      <c r="B26" s="41"/>
      <c r="C26" s="41"/>
      <c r="D26" s="41"/>
      <c r="E26" s="41"/>
      <c r="F26" s="38"/>
      <c r="G26" s="42"/>
      <c r="H26" s="47" t="s">
        <v>67</v>
      </c>
      <c r="I26" s="73"/>
      <c r="J26" s="45"/>
      <c r="K26" s="46"/>
    </row>
    <row r="27" spans="2:11" x14ac:dyDescent="0.25">
      <c r="B27" s="41"/>
      <c r="C27" s="41"/>
      <c r="D27" s="41"/>
      <c r="E27" s="41"/>
      <c r="F27" s="38"/>
      <c r="G27" s="42"/>
      <c r="H27" s="47" t="s">
        <v>203</v>
      </c>
      <c r="I27" s="73"/>
      <c r="J27" s="45"/>
      <c r="K27" s="46"/>
    </row>
    <row r="28" spans="2:11" x14ac:dyDescent="0.25">
      <c r="B28" s="41"/>
      <c r="C28" s="41">
        <f t="shared" si="3"/>
        <v>0</v>
      </c>
      <c r="D28" s="41">
        <f t="shared" si="0"/>
        <v>0</v>
      </c>
      <c r="E28" s="41"/>
      <c r="F28" s="38">
        <v>0</v>
      </c>
      <c r="G28" s="42" t="s">
        <v>13</v>
      </c>
      <c r="H28" s="42" t="s">
        <v>199</v>
      </c>
      <c r="I28" s="73">
        <v>5.0000000000000001E-3</v>
      </c>
      <c r="J28" s="45">
        <f t="shared" si="2"/>
        <v>0</v>
      </c>
      <c r="K28" s="46"/>
    </row>
    <row r="29" spans="2:11" x14ac:dyDescent="0.25">
      <c r="B29" s="41"/>
      <c r="C29" s="41">
        <v>4</v>
      </c>
      <c r="D29" s="41">
        <f t="shared" si="0"/>
        <v>0</v>
      </c>
      <c r="E29" s="41"/>
      <c r="F29" s="38">
        <v>0</v>
      </c>
      <c r="G29" s="42" t="s">
        <v>28</v>
      </c>
      <c r="H29" s="42" t="s">
        <v>200</v>
      </c>
      <c r="I29" s="73">
        <v>1.5</v>
      </c>
      <c r="J29" s="45">
        <f t="shared" si="2"/>
        <v>0</v>
      </c>
      <c r="K29" s="46"/>
    </row>
    <row r="30" spans="2:11" x14ac:dyDescent="0.25">
      <c r="B30" s="41"/>
      <c r="C30" s="41">
        <v>1</v>
      </c>
      <c r="D30" s="41">
        <f t="shared" si="0"/>
        <v>0.14285714285714285</v>
      </c>
      <c r="E30" s="41"/>
      <c r="F30" s="38">
        <v>1</v>
      </c>
      <c r="G30" s="42" t="s">
        <v>28</v>
      </c>
      <c r="H30" s="42" t="s">
        <v>29</v>
      </c>
      <c r="I30" s="73">
        <v>2</v>
      </c>
      <c r="J30" s="45">
        <f t="shared" si="2"/>
        <v>2</v>
      </c>
      <c r="K30" s="46"/>
    </row>
    <row r="31" spans="2:11" x14ac:dyDescent="0.25">
      <c r="B31" s="41"/>
      <c r="C31" s="41">
        <v>1</v>
      </c>
      <c r="D31" s="41">
        <f t="shared" si="0"/>
        <v>0.14285714285714285</v>
      </c>
      <c r="E31" s="41"/>
      <c r="F31" s="38">
        <v>1</v>
      </c>
      <c r="G31" s="42" t="s">
        <v>30</v>
      </c>
      <c r="H31" s="42" t="s">
        <v>31</v>
      </c>
      <c r="I31" s="73">
        <v>2</v>
      </c>
      <c r="J31" s="45">
        <f t="shared" si="2"/>
        <v>2</v>
      </c>
      <c r="K31" s="46"/>
    </row>
    <row r="32" spans="2:11" x14ac:dyDescent="0.25">
      <c r="B32" s="41">
        <f>30/7</f>
        <v>4.2857142857142856</v>
      </c>
      <c r="C32" s="41">
        <v>1</v>
      </c>
      <c r="D32" s="41">
        <f t="shared" si="0"/>
        <v>0.14285714285714285</v>
      </c>
      <c r="E32" s="41"/>
      <c r="F32" s="38">
        <f>C32-E32</f>
        <v>1</v>
      </c>
      <c r="G32" s="42" t="s">
        <v>32</v>
      </c>
      <c r="H32" s="42" t="s">
        <v>33</v>
      </c>
      <c r="I32" s="73">
        <v>2</v>
      </c>
      <c r="J32" s="45">
        <f t="shared" si="2"/>
        <v>2</v>
      </c>
      <c r="K32" s="46"/>
    </row>
    <row r="33" spans="2:11" x14ac:dyDescent="0.25">
      <c r="B33" s="41"/>
      <c r="C33" s="41">
        <v>1</v>
      </c>
      <c r="D33" s="41">
        <f t="shared" si="0"/>
        <v>0.14285714285714285</v>
      </c>
      <c r="E33" s="41"/>
      <c r="F33" s="38">
        <v>1</v>
      </c>
      <c r="G33" s="42" t="s">
        <v>34</v>
      </c>
      <c r="H33" s="42" t="s">
        <v>35</v>
      </c>
      <c r="I33" s="73">
        <v>2</v>
      </c>
      <c r="J33" s="45">
        <f t="shared" si="2"/>
        <v>2</v>
      </c>
      <c r="K33" s="46"/>
    </row>
    <row r="34" spans="2:11" x14ac:dyDescent="0.25">
      <c r="B34" s="41"/>
      <c r="C34" s="41">
        <v>1</v>
      </c>
      <c r="D34" s="41">
        <f t="shared" si="0"/>
        <v>0.14285714285714285</v>
      </c>
      <c r="E34" s="41"/>
      <c r="F34" s="38">
        <v>1</v>
      </c>
      <c r="G34" s="42" t="s">
        <v>34</v>
      </c>
      <c r="H34" s="42" t="s">
        <v>36</v>
      </c>
      <c r="I34" s="73">
        <v>2</v>
      </c>
      <c r="J34" s="45">
        <f t="shared" si="2"/>
        <v>2</v>
      </c>
      <c r="K34" s="46"/>
    </row>
    <row r="35" spans="2:11" x14ac:dyDescent="0.25">
      <c r="B35" s="41"/>
      <c r="C35" s="41">
        <v>1</v>
      </c>
      <c r="D35" s="41">
        <f t="shared" si="0"/>
        <v>0.14285714285714285</v>
      </c>
      <c r="E35" s="41"/>
      <c r="F35" s="38">
        <v>1</v>
      </c>
      <c r="G35" s="42" t="s">
        <v>34</v>
      </c>
      <c r="H35" s="42" t="s">
        <v>37</v>
      </c>
      <c r="I35" s="73">
        <v>2</v>
      </c>
      <c r="J35" s="45">
        <f t="shared" si="2"/>
        <v>2</v>
      </c>
      <c r="K35" s="46"/>
    </row>
    <row r="36" spans="2:11" x14ac:dyDescent="0.25">
      <c r="B36" s="41"/>
      <c r="C36" s="41">
        <v>1</v>
      </c>
      <c r="D36" s="41">
        <f t="shared" si="0"/>
        <v>0.14285714285714285</v>
      </c>
      <c r="E36" s="41"/>
      <c r="F36" s="38">
        <v>1</v>
      </c>
      <c r="G36" s="42" t="s">
        <v>30</v>
      </c>
      <c r="H36" s="42" t="s">
        <v>38</v>
      </c>
      <c r="I36" s="73">
        <v>2</v>
      </c>
      <c r="J36" s="45">
        <f t="shared" si="2"/>
        <v>2</v>
      </c>
      <c r="K36" s="46"/>
    </row>
    <row r="37" spans="2:11" x14ac:dyDescent="0.25">
      <c r="B37" s="41">
        <v>10</v>
      </c>
      <c r="C37" s="41">
        <f t="shared" ref="C37:C46" si="5">$G$2*$K$2*B37</f>
        <v>840</v>
      </c>
      <c r="D37" s="41">
        <f t="shared" si="0"/>
        <v>120</v>
      </c>
      <c r="E37" s="41"/>
      <c r="F37" s="38">
        <f t="shared" ref="F37:F46" si="6">C37-E37</f>
        <v>840</v>
      </c>
      <c r="G37" s="42" t="s">
        <v>13</v>
      </c>
      <c r="H37" s="42" t="s">
        <v>39</v>
      </c>
      <c r="I37" s="73">
        <v>2E-3</v>
      </c>
      <c r="J37" s="45">
        <f t="shared" si="2"/>
        <v>1.68</v>
      </c>
      <c r="K37" s="46"/>
    </row>
    <row r="38" spans="2:11" x14ac:dyDescent="0.25">
      <c r="B38" s="41">
        <v>25</v>
      </c>
      <c r="C38" s="41">
        <f t="shared" si="5"/>
        <v>2100</v>
      </c>
      <c r="D38" s="41">
        <f t="shared" si="0"/>
        <v>300</v>
      </c>
      <c r="E38" s="41"/>
      <c r="F38" s="38">
        <f t="shared" si="6"/>
        <v>2100</v>
      </c>
      <c r="G38" s="42" t="s">
        <v>13</v>
      </c>
      <c r="H38" s="42" t="s">
        <v>40</v>
      </c>
      <c r="I38" s="73">
        <v>1.4999999999999999E-2</v>
      </c>
      <c r="J38" s="45">
        <f t="shared" si="2"/>
        <v>31.5</v>
      </c>
      <c r="K38" s="46"/>
    </row>
    <row r="39" spans="2:11" x14ac:dyDescent="0.25">
      <c r="B39" s="41">
        <v>0.5</v>
      </c>
      <c r="C39" s="41">
        <f t="shared" si="5"/>
        <v>42</v>
      </c>
      <c r="D39" s="41">
        <f t="shared" si="0"/>
        <v>6</v>
      </c>
      <c r="E39" s="41"/>
      <c r="F39" s="38">
        <f t="shared" si="6"/>
        <v>42</v>
      </c>
      <c r="G39" s="42" t="s">
        <v>22</v>
      </c>
      <c r="H39" s="42" t="s">
        <v>41</v>
      </c>
      <c r="I39" s="73">
        <v>0.35</v>
      </c>
      <c r="J39" s="45">
        <f t="shared" si="2"/>
        <v>14.7</v>
      </c>
      <c r="K39" s="46"/>
    </row>
    <row r="40" spans="2:11" x14ac:dyDescent="0.25">
      <c r="B40" s="41">
        <v>0.1</v>
      </c>
      <c r="C40" s="41">
        <f t="shared" si="5"/>
        <v>8.4</v>
      </c>
      <c r="D40" s="41">
        <f t="shared" si="0"/>
        <v>1.2</v>
      </c>
      <c r="E40" s="41"/>
      <c r="F40" s="38">
        <f t="shared" si="6"/>
        <v>8.4</v>
      </c>
      <c r="G40" s="42" t="s">
        <v>42</v>
      </c>
      <c r="H40" s="42" t="s">
        <v>43</v>
      </c>
      <c r="I40" s="73">
        <v>2</v>
      </c>
      <c r="J40" s="45">
        <f t="shared" si="2"/>
        <v>16.8</v>
      </c>
      <c r="K40" s="46"/>
    </row>
    <row r="41" spans="2:11" x14ac:dyDescent="0.25">
      <c r="B41" s="41">
        <v>16</v>
      </c>
      <c r="C41" s="41">
        <f t="shared" si="5"/>
        <v>1344</v>
      </c>
      <c r="D41" s="41">
        <f t="shared" si="0"/>
        <v>192</v>
      </c>
      <c r="E41" s="41"/>
      <c r="F41" s="38">
        <f t="shared" si="6"/>
        <v>1344</v>
      </c>
      <c r="G41" s="42" t="s">
        <v>13</v>
      </c>
      <c r="H41" s="42" t="s">
        <v>44</v>
      </c>
      <c r="I41" s="73">
        <v>0.01</v>
      </c>
      <c r="J41" s="45">
        <f t="shared" si="2"/>
        <v>13.44</v>
      </c>
      <c r="K41" s="46"/>
    </row>
    <row r="42" spans="2:11" x14ac:dyDescent="0.25">
      <c r="B42" s="41">
        <v>6</v>
      </c>
      <c r="C42" s="41">
        <f t="shared" si="5"/>
        <v>504</v>
      </c>
      <c r="D42" s="41">
        <f t="shared" si="0"/>
        <v>72</v>
      </c>
      <c r="E42" s="41"/>
      <c r="F42" s="38">
        <f t="shared" si="6"/>
        <v>504</v>
      </c>
      <c r="G42" s="42" t="s">
        <v>13</v>
      </c>
      <c r="H42" s="42" t="s">
        <v>45</v>
      </c>
      <c r="I42" s="73">
        <v>5.0000000000000001E-3</v>
      </c>
      <c r="J42" s="45">
        <f t="shared" si="2"/>
        <v>2.52</v>
      </c>
      <c r="K42" s="46"/>
    </row>
    <row r="43" spans="2:11" x14ac:dyDescent="0.25">
      <c r="B43" s="41">
        <v>0.1</v>
      </c>
      <c r="C43" s="41">
        <f t="shared" si="5"/>
        <v>8.4</v>
      </c>
      <c r="D43" s="41">
        <f t="shared" si="0"/>
        <v>1.2</v>
      </c>
      <c r="E43" s="41"/>
      <c r="F43" s="38">
        <f t="shared" si="6"/>
        <v>8.4</v>
      </c>
      <c r="G43" s="42" t="s">
        <v>42</v>
      </c>
      <c r="H43" s="42" t="s">
        <v>167</v>
      </c>
      <c r="I43" s="73">
        <v>0.6</v>
      </c>
      <c r="J43" s="45">
        <f t="shared" si="2"/>
        <v>5.04</v>
      </c>
      <c r="K43" s="46"/>
    </row>
    <row r="44" spans="2:11" ht="28.5" customHeight="1" x14ac:dyDescent="0.25">
      <c r="B44" s="41">
        <v>0.15</v>
      </c>
      <c r="C44" s="41">
        <f t="shared" si="5"/>
        <v>12.6</v>
      </c>
      <c r="D44" s="41">
        <f t="shared" si="0"/>
        <v>1.8</v>
      </c>
      <c r="E44" s="41"/>
      <c r="F44" s="38">
        <f t="shared" si="6"/>
        <v>12.6</v>
      </c>
      <c r="G44" s="42" t="s">
        <v>47</v>
      </c>
      <c r="H44" s="47" t="s">
        <v>191</v>
      </c>
      <c r="I44" s="73">
        <v>0.4</v>
      </c>
      <c r="J44" s="45">
        <f t="shared" si="2"/>
        <v>5.04</v>
      </c>
      <c r="K44" s="46"/>
    </row>
    <row r="45" spans="2:11" ht="28.5" customHeight="1" x14ac:dyDescent="0.25">
      <c r="B45" s="41">
        <v>0.25</v>
      </c>
      <c r="C45" s="41">
        <f t="shared" si="5"/>
        <v>21</v>
      </c>
      <c r="D45" s="41">
        <f t="shared" si="0"/>
        <v>3</v>
      </c>
      <c r="E45" s="41"/>
      <c r="F45" s="38">
        <f t="shared" si="6"/>
        <v>21</v>
      </c>
      <c r="G45" s="42" t="s">
        <v>207</v>
      </c>
      <c r="H45" s="47" t="s">
        <v>208</v>
      </c>
      <c r="I45" s="73">
        <v>1</v>
      </c>
      <c r="J45" s="45">
        <f t="shared" si="2"/>
        <v>21</v>
      </c>
      <c r="K45" s="46"/>
    </row>
    <row r="46" spans="2:11" x14ac:dyDescent="0.25">
      <c r="B46" s="41">
        <v>0.15</v>
      </c>
      <c r="C46" s="41">
        <f t="shared" si="5"/>
        <v>12.6</v>
      </c>
      <c r="D46" s="41">
        <f t="shared" si="0"/>
        <v>1.8</v>
      </c>
      <c r="E46" s="41"/>
      <c r="F46" s="38">
        <f t="shared" si="6"/>
        <v>12.6</v>
      </c>
      <c r="G46" s="42" t="s">
        <v>47</v>
      </c>
      <c r="H46" s="47" t="s">
        <v>168</v>
      </c>
      <c r="I46" s="73"/>
      <c r="J46" s="45"/>
      <c r="K46" s="46"/>
    </row>
    <row r="47" spans="2:11" x14ac:dyDescent="0.25">
      <c r="B47" s="41"/>
      <c r="C47" s="41">
        <v>1</v>
      </c>
      <c r="D47" s="41">
        <f t="shared" si="0"/>
        <v>0</v>
      </c>
      <c r="E47" s="41"/>
      <c r="F47" s="38">
        <v>0</v>
      </c>
      <c r="G47" s="42" t="s">
        <v>34</v>
      </c>
      <c r="H47" s="42" t="s">
        <v>205</v>
      </c>
      <c r="I47" s="73"/>
      <c r="J47" s="45"/>
      <c r="K47" s="46"/>
    </row>
    <row r="48" spans="2:11" x14ac:dyDescent="0.25">
      <c r="B48" s="41"/>
      <c r="C48" s="41">
        <v>1</v>
      </c>
      <c r="D48" s="41">
        <f t="shared" si="0"/>
        <v>0</v>
      </c>
      <c r="E48" s="41"/>
      <c r="F48" s="38">
        <v>0</v>
      </c>
      <c r="G48" s="42"/>
      <c r="H48" s="42" t="s">
        <v>206</v>
      </c>
      <c r="I48" s="73"/>
      <c r="J48" s="45"/>
      <c r="K48" s="46"/>
    </row>
    <row r="49" spans="2:11" ht="30.75" customHeight="1" x14ac:dyDescent="0.25">
      <c r="B49" s="41"/>
      <c r="C49" s="41"/>
      <c r="D49" s="41"/>
      <c r="E49" s="41"/>
      <c r="F49" s="38">
        <v>0</v>
      </c>
      <c r="G49" s="42" t="s">
        <v>48</v>
      </c>
      <c r="H49" s="47" t="s">
        <v>201</v>
      </c>
      <c r="I49" s="73"/>
      <c r="J49" s="45"/>
      <c r="K49" s="46"/>
    </row>
    <row r="50" spans="2:11" x14ac:dyDescent="0.25">
      <c r="B50" s="41"/>
      <c r="C50" s="41">
        <f>$G$2*$K$2*B50</f>
        <v>0</v>
      </c>
      <c r="D50" s="41">
        <f t="shared" si="0"/>
        <v>0</v>
      </c>
      <c r="E50" s="41"/>
      <c r="F50" s="38">
        <v>0</v>
      </c>
      <c r="G50" s="42" t="s">
        <v>22</v>
      </c>
      <c r="H50" s="42"/>
      <c r="I50" s="73"/>
      <c r="J50" s="45"/>
      <c r="K50" s="46"/>
    </row>
    <row r="51" spans="2:11" x14ac:dyDescent="0.25">
      <c r="B51" s="41">
        <v>0.14699999999999999</v>
      </c>
      <c r="C51" s="41">
        <f>B51*G2*K2</f>
        <v>12.347999999999999</v>
      </c>
      <c r="D51" s="41">
        <f t="shared" si="0"/>
        <v>1.7142857142857142</v>
      </c>
      <c r="E51" s="41"/>
      <c r="F51" s="38">
        <v>12</v>
      </c>
      <c r="G51" s="42" t="s">
        <v>48</v>
      </c>
      <c r="H51" s="42" t="s">
        <v>49</v>
      </c>
      <c r="I51" s="73">
        <v>0.4</v>
      </c>
      <c r="J51" s="45">
        <f t="shared" si="2"/>
        <v>4.8000000000000007</v>
      </c>
      <c r="K51" s="46"/>
    </row>
    <row r="52" spans="2:11" x14ac:dyDescent="0.25">
      <c r="B52" s="41">
        <v>2.5000000000000001E-2</v>
      </c>
      <c r="C52" s="41">
        <f>B52*$G$2*$K$2</f>
        <v>2.1000000000000005</v>
      </c>
      <c r="D52" s="41">
        <f t="shared" si="0"/>
        <v>0.5714285714285714</v>
      </c>
      <c r="E52" s="41"/>
      <c r="F52" s="38">
        <v>4</v>
      </c>
      <c r="G52" s="42" t="s">
        <v>48</v>
      </c>
      <c r="H52" s="42" t="s">
        <v>50</v>
      </c>
      <c r="I52" s="73">
        <v>0.6</v>
      </c>
      <c r="J52" s="45">
        <f t="shared" si="2"/>
        <v>2.4</v>
      </c>
      <c r="K52" s="46"/>
    </row>
    <row r="53" spans="2:11" x14ac:dyDescent="0.25">
      <c r="B53" s="41">
        <v>0.22</v>
      </c>
      <c r="C53" s="41">
        <f>B53*$G$2*$K$2</f>
        <v>18.48</v>
      </c>
      <c r="D53" s="41">
        <f t="shared" si="0"/>
        <v>0.8571428571428571</v>
      </c>
      <c r="E53" s="41"/>
      <c r="F53" s="38">
        <v>6</v>
      </c>
      <c r="G53" s="42" t="s">
        <v>22</v>
      </c>
      <c r="H53" s="42" t="s">
        <v>51</v>
      </c>
      <c r="I53" s="73">
        <v>0.3</v>
      </c>
      <c r="J53" s="45">
        <f t="shared" si="2"/>
        <v>1.7999999999999998</v>
      </c>
      <c r="K53" s="46"/>
    </row>
    <row r="54" spans="2:11" x14ac:dyDescent="0.25">
      <c r="B54" s="41"/>
      <c r="C54" s="41"/>
      <c r="D54" s="41">
        <f t="shared" si="0"/>
        <v>0</v>
      </c>
      <c r="E54" s="41"/>
      <c r="F54" s="38">
        <v>0</v>
      </c>
      <c r="G54" s="42" t="s">
        <v>22</v>
      </c>
      <c r="H54" s="42" t="s">
        <v>52</v>
      </c>
      <c r="I54" s="73"/>
      <c r="J54" s="45"/>
      <c r="K54" s="46"/>
    </row>
    <row r="56" spans="2:11" s="8" customFormat="1" ht="30" x14ac:dyDescent="0.25">
      <c r="B56" s="9"/>
      <c r="C56" s="9"/>
      <c r="D56" s="9"/>
      <c r="E56" s="9"/>
      <c r="F56" s="3"/>
      <c r="H56" s="37" t="s">
        <v>53</v>
      </c>
      <c r="I56" s="74"/>
      <c r="J56" s="39">
        <f>SUM(J5:J55)</f>
        <v>461.31199999999995</v>
      </c>
      <c r="K56" s="69" t="s">
        <v>188</v>
      </c>
    </row>
    <row r="57" spans="2:11" x14ac:dyDescent="0.25">
      <c r="E57" s="10"/>
      <c r="G57" s="11"/>
      <c r="H57" s="42" t="s">
        <v>54</v>
      </c>
      <c r="I57" s="73"/>
      <c r="J57" s="45">
        <f>J56/(G2-G57)</f>
        <v>38.442666666666661</v>
      </c>
      <c r="K57" s="68">
        <f>J56/(G2-3)</f>
        <v>51.256888888888881</v>
      </c>
    </row>
    <row r="58" spans="2:11" x14ac:dyDescent="0.25">
      <c r="H58" s="42" t="s">
        <v>55</v>
      </c>
      <c r="I58" s="73"/>
      <c r="J58" s="45">
        <f>J57/K2</f>
        <v>5.4918095238095228</v>
      </c>
      <c r="K58" s="68">
        <f>J56/(G2-3)/7</f>
        <v>7.3224126984126974</v>
      </c>
    </row>
  </sheetData>
  <autoFilter ref="B3:K54" xr:uid="{00000000-0009-0000-0000-000000000000}"/>
  <mergeCells count="1">
    <mergeCell ref="B1:K1"/>
  </mergeCells>
  <printOptions gridLines="1"/>
  <pageMargins left="0.25" right="0.25" top="0.75" bottom="0.75" header="0.3" footer="0.511811023622047"/>
  <pageSetup paperSize="9" orientation="portrait" horizontalDpi="300" verticalDpi="300"/>
  <headerFooter>
    <oddHeader>&amp;L&amp;"Calibri,Fett"&amp;14&amp;F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3"/>
  <sheetViews>
    <sheetView topLeftCell="D5" zoomScale="120" zoomScaleNormal="120" workbookViewId="0">
      <selection activeCell="F11" sqref="F11"/>
    </sheetView>
  </sheetViews>
  <sheetFormatPr baseColWidth="10" defaultColWidth="10.7109375" defaultRowHeight="15" x14ac:dyDescent="0.25"/>
  <cols>
    <col min="1" max="1" width="10.5703125" style="12" hidden="1"/>
    <col min="2" max="2" width="10.5703125" style="13" hidden="1"/>
    <col min="3" max="3" width="10.5703125" style="12" hidden="1"/>
    <col min="4" max="4" width="7.28515625" style="14" customWidth="1"/>
    <col min="5" max="5" width="9.140625" bestFit="1" customWidth="1"/>
    <col min="6" max="6" width="41.28515625" customWidth="1"/>
    <col min="7" max="7" width="10.5703125" style="15" hidden="1"/>
    <col min="8" max="8" width="10.5703125" style="16"/>
    <col min="9" max="9" width="14.7109375" style="16" customWidth="1"/>
  </cols>
  <sheetData>
    <row r="1" spans="1:9" hidden="1" x14ac:dyDescent="0.25">
      <c r="C1" s="17"/>
      <c r="D1" s="14" t="s">
        <v>0</v>
      </c>
      <c r="E1" s="18">
        <v>29</v>
      </c>
      <c r="H1" s="19" t="s">
        <v>1</v>
      </c>
      <c r="I1" s="20">
        <v>1</v>
      </c>
    </row>
    <row r="2" spans="1:9" x14ac:dyDescent="0.25">
      <c r="C2" s="17"/>
      <c r="D2" s="21" t="s">
        <v>56</v>
      </c>
      <c r="E2" s="18"/>
      <c r="F2" s="63"/>
      <c r="H2" s="19"/>
      <c r="I2" s="64" t="s">
        <v>174</v>
      </c>
    </row>
    <row r="3" spans="1:9" s="23" customFormat="1" x14ac:dyDescent="0.25">
      <c r="A3" s="21" t="s">
        <v>2</v>
      </c>
      <c r="B3" s="22" t="s">
        <v>6</v>
      </c>
      <c r="D3" s="14" t="s">
        <v>6</v>
      </c>
      <c r="E3" s="23" t="s">
        <v>7</v>
      </c>
      <c r="F3" s="23" t="s">
        <v>8</v>
      </c>
      <c r="G3" s="24" t="s">
        <v>9</v>
      </c>
      <c r="H3" s="19" t="s">
        <v>10</v>
      </c>
      <c r="I3" s="19" t="s">
        <v>11</v>
      </c>
    </row>
    <row r="4" spans="1:9" x14ac:dyDescent="0.25">
      <c r="A4" s="12">
        <v>75</v>
      </c>
      <c r="B4" s="13">
        <f>Einkaufsliste!$G$2*A4</f>
        <v>900</v>
      </c>
      <c r="D4" s="55">
        <f t="shared" ref="D4:D12" si="0">B4-C4</f>
        <v>900</v>
      </c>
      <c r="E4" s="52" t="s">
        <v>13</v>
      </c>
      <c r="F4" s="52" t="s">
        <v>57</v>
      </c>
      <c r="G4" s="53">
        <v>2E-3</v>
      </c>
      <c r="H4" s="54">
        <f t="shared" ref="H4:H12" si="1">D4*G4</f>
        <v>1.8</v>
      </c>
      <c r="I4" s="54"/>
    </row>
    <row r="5" spans="1:9" x14ac:dyDescent="0.25">
      <c r="A5" s="12">
        <v>20</v>
      </c>
      <c r="B5" s="13">
        <f>Einkaufsliste!$G$2*A5</f>
        <v>240</v>
      </c>
      <c r="D5" s="55">
        <f t="shared" si="0"/>
        <v>240</v>
      </c>
      <c r="E5" s="52" t="s">
        <v>13</v>
      </c>
      <c r="F5" s="52" t="s">
        <v>15</v>
      </c>
      <c r="G5" s="53">
        <v>6.0000000000000001E-3</v>
      </c>
      <c r="H5" s="54">
        <f t="shared" si="1"/>
        <v>1.44</v>
      </c>
      <c r="I5" s="54"/>
    </row>
    <row r="6" spans="1:9" x14ac:dyDescent="0.25">
      <c r="A6" s="12">
        <v>20</v>
      </c>
      <c r="B6" s="13">
        <f>Einkaufsliste!$G$2*A6</f>
        <v>240</v>
      </c>
      <c r="D6" s="55">
        <f t="shared" si="0"/>
        <v>240</v>
      </c>
      <c r="E6" s="52" t="s">
        <v>13</v>
      </c>
      <c r="F6" s="52" t="s">
        <v>16</v>
      </c>
      <c r="G6" s="53">
        <v>6.0000000000000001E-3</v>
      </c>
      <c r="H6" s="54">
        <f t="shared" si="1"/>
        <v>1.44</v>
      </c>
      <c r="I6" s="54"/>
    </row>
    <row r="7" spans="1:9" x14ac:dyDescent="0.25">
      <c r="A7" s="12">
        <v>5</v>
      </c>
      <c r="B7" s="13">
        <f>Einkaufsliste!$G$2*A7</f>
        <v>60</v>
      </c>
      <c r="D7" s="55">
        <f t="shared" si="0"/>
        <v>60</v>
      </c>
      <c r="E7" s="52" t="s">
        <v>13</v>
      </c>
      <c r="F7" s="52" t="s">
        <v>17</v>
      </c>
      <c r="G7" s="53">
        <v>0.01</v>
      </c>
      <c r="H7" s="54">
        <f t="shared" si="1"/>
        <v>0.6</v>
      </c>
      <c r="I7" s="54"/>
    </row>
    <row r="8" spans="1:9" x14ac:dyDescent="0.25">
      <c r="A8" s="12">
        <v>10</v>
      </c>
      <c r="B8" s="13">
        <f>Einkaufsliste!$G$2*A8</f>
        <v>120</v>
      </c>
      <c r="D8" s="55">
        <f t="shared" si="0"/>
        <v>120</v>
      </c>
      <c r="E8" s="52" t="s">
        <v>13</v>
      </c>
      <c r="F8" s="52" t="s">
        <v>18</v>
      </c>
      <c r="G8" s="53">
        <v>0.01</v>
      </c>
      <c r="H8" s="54">
        <f t="shared" si="1"/>
        <v>1.2</v>
      </c>
      <c r="I8" s="54"/>
    </row>
    <row r="9" spans="1:9" x14ac:dyDescent="0.25">
      <c r="A9" s="12">
        <v>5</v>
      </c>
      <c r="B9" s="13">
        <f>Einkaufsliste!$G$2*A9</f>
        <v>60</v>
      </c>
      <c r="D9" s="55">
        <f t="shared" si="0"/>
        <v>60</v>
      </c>
      <c r="E9" s="52" t="s">
        <v>13</v>
      </c>
      <c r="F9" s="52" t="s">
        <v>58</v>
      </c>
      <c r="G9" s="53">
        <v>0.01</v>
      </c>
      <c r="H9" s="54">
        <f t="shared" si="1"/>
        <v>0.6</v>
      </c>
      <c r="I9" s="54"/>
    </row>
    <row r="10" spans="1:9" x14ac:dyDescent="0.25">
      <c r="A10" s="12">
        <v>15</v>
      </c>
      <c r="B10" s="13">
        <f>Einkaufsliste!$G$2*A10</f>
        <v>180</v>
      </c>
      <c r="D10" s="55">
        <f t="shared" si="0"/>
        <v>180</v>
      </c>
      <c r="E10" s="52" t="s">
        <v>13</v>
      </c>
      <c r="F10" s="52" t="s">
        <v>19</v>
      </c>
      <c r="G10" s="53">
        <v>5.0000000000000001E-3</v>
      </c>
      <c r="H10" s="54">
        <f t="shared" si="1"/>
        <v>0.9</v>
      </c>
      <c r="I10" s="54"/>
    </row>
    <row r="11" spans="1:9" x14ac:dyDescent="0.25">
      <c r="A11" s="12">
        <v>50</v>
      </c>
      <c r="B11" s="13">
        <f>Einkaufsliste!$G$2*A11</f>
        <v>600</v>
      </c>
      <c r="D11" s="55">
        <f t="shared" si="0"/>
        <v>600</v>
      </c>
      <c r="E11" s="52" t="s">
        <v>13</v>
      </c>
      <c r="F11" s="52" t="s">
        <v>172</v>
      </c>
      <c r="G11" s="53">
        <v>3.0000000000000001E-3</v>
      </c>
      <c r="H11" s="54">
        <f t="shared" si="1"/>
        <v>1.8</v>
      </c>
      <c r="I11" s="54"/>
    </row>
    <row r="12" spans="1:9" x14ac:dyDescent="0.25">
      <c r="A12" s="12">
        <v>50</v>
      </c>
      <c r="B12" s="13">
        <f>Einkaufsliste!$G$2*A12</f>
        <v>600</v>
      </c>
      <c r="D12" s="55">
        <f t="shared" si="0"/>
        <v>600</v>
      </c>
      <c r="E12" s="52" t="s">
        <v>13</v>
      </c>
      <c r="F12" s="52" t="s">
        <v>173</v>
      </c>
      <c r="G12" s="53">
        <v>3.0000000000000001E-3</v>
      </c>
      <c r="H12" s="54">
        <f t="shared" si="1"/>
        <v>1.8</v>
      </c>
      <c r="I12" s="54"/>
    </row>
    <row r="13" spans="1:9" s="23" customFormat="1" x14ac:dyDescent="0.25">
      <c r="A13" s="21"/>
      <c r="B13" s="22"/>
      <c r="C13" s="21"/>
      <c r="D13" s="55"/>
      <c r="E13" s="56"/>
      <c r="F13" s="56" t="s">
        <v>53</v>
      </c>
      <c r="G13" s="57"/>
      <c r="H13" s="58">
        <f>SUM(H4:H12)</f>
        <v>11.58</v>
      </c>
      <c r="I13" s="58">
        <f>H13*Einkaufsliste!K2</f>
        <v>81.06</v>
      </c>
    </row>
    <row r="14" spans="1:9" x14ac:dyDescent="0.25">
      <c r="C14" s="25"/>
      <c r="E14" s="26"/>
      <c r="F14" t="s">
        <v>54</v>
      </c>
      <c r="H14" s="16">
        <f>H13/Einkaufsliste!G2</f>
        <v>0.96499999999999997</v>
      </c>
    </row>
    <row r="16" spans="1:9" x14ac:dyDescent="0.25">
      <c r="D16" s="21" t="s">
        <v>59</v>
      </c>
      <c r="F16" s="63"/>
      <c r="I16" s="64" t="s">
        <v>174</v>
      </c>
    </row>
    <row r="17" spans="1:9" s="23" customFormat="1" x14ac:dyDescent="0.25">
      <c r="A17" s="21" t="s">
        <v>2</v>
      </c>
      <c r="B17" s="22" t="s">
        <v>6</v>
      </c>
      <c r="D17" s="55" t="s">
        <v>6</v>
      </c>
      <c r="E17" s="56" t="s">
        <v>7</v>
      </c>
      <c r="F17" s="56" t="s">
        <v>8</v>
      </c>
      <c r="G17" s="57" t="s">
        <v>9</v>
      </c>
      <c r="H17" s="58" t="s">
        <v>10</v>
      </c>
      <c r="I17" s="58" t="s">
        <v>11</v>
      </c>
    </row>
    <row r="18" spans="1:9" x14ac:dyDescent="0.25">
      <c r="A18" s="12">
        <v>100</v>
      </c>
      <c r="B18" s="13">
        <f>Einkaufsliste!$G$2*A18</f>
        <v>1200</v>
      </c>
      <c r="D18" s="55">
        <f>B18-C18</f>
        <v>1200</v>
      </c>
      <c r="E18" s="52" t="s">
        <v>13</v>
      </c>
      <c r="F18" s="52" t="s">
        <v>179</v>
      </c>
      <c r="G18" s="53">
        <v>3.0000000000000001E-3</v>
      </c>
      <c r="H18" s="54">
        <f>D18*G18</f>
        <v>3.6</v>
      </c>
      <c r="I18" s="54"/>
    </row>
    <row r="19" spans="1:9" x14ac:dyDescent="0.25">
      <c r="A19" s="12">
        <v>25</v>
      </c>
      <c r="B19" s="13">
        <f>Einkaufsliste!$G$2*A19</f>
        <v>300</v>
      </c>
      <c r="D19" s="55">
        <f>B19-C19</f>
        <v>300</v>
      </c>
      <c r="E19" s="52" t="s">
        <v>13</v>
      </c>
      <c r="F19" s="52" t="s">
        <v>197</v>
      </c>
      <c r="G19" s="53">
        <v>0.01</v>
      </c>
      <c r="H19" s="54">
        <f>D19*G19</f>
        <v>3</v>
      </c>
      <c r="I19" s="54"/>
    </row>
    <row r="20" spans="1:9" x14ac:dyDescent="0.25">
      <c r="A20" s="12">
        <v>0.5</v>
      </c>
      <c r="B20" s="13">
        <f>Einkaufsliste!$G$2*A20</f>
        <v>6</v>
      </c>
      <c r="D20" s="55">
        <f>B20-C20</f>
        <v>6</v>
      </c>
      <c r="E20" s="52" t="s">
        <v>22</v>
      </c>
      <c r="F20" s="52" t="s">
        <v>41</v>
      </c>
      <c r="G20" s="53">
        <v>0.25</v>
      </c>
      <c r="H20" s="54">
        <f>D20*G20</f>
        <v>1.5</v>
      </c>
      <c r="I20" s="54"/>
    </row>
    <row r="21" spans="1:9" x14ac:dyDescent="0.25">
      <c r="A21" s="12">
        <v>25</v>
      </c>
      <c r="B21" s="13">
        <f>Einkaufsliste!$G$2*A21</f>
        <v>300</v>
      </c>
      <c r="D21" s="55">
        <f>B21-C21</f>
        <v>300</v>
      </c>
      <c r="E21" s="52" t="s">
        <v>13</v>
      </c>
      <c r="F21" s="52" t="s">
        <v>44</v>
      </c>
      <c r="G21" s="53">
        <v>0.01</v>
      </c>
      <c r="H21" s="54">
        <f>D21*G21</f>
        <v>3</v>
      </c>
      <c r="I21" s="54"/>
    </row>
    <row r="22" spans="1:9" x14ac:dyDescent="0.25">
      <c r="A22" s="12">
        <v>10</v>
      </c>
      <c r="B22" s="13">
        <f>Einkaufsliste!$G$2*A22</f>
        <v>120</v>
      </c>
      <c r="D22" s="55">
        <f>B22-C22</f>
        <v>120</v>
      </c>
      <c r="E22" s="52" t="s">
        <v>13</v>
      </c>
      <c r="F22" s="52" t="s">
        <v>45</v>
      </c>
      <c r="G22" s="53">
        <v>5.0000000000000001E-3</v>
      </c>
      <c r="H22" s="54">
        <f>D22*G22</f>
        <v>0.6</v>
      </c>
      <c r="I22" s="54"/>
    </row>
    <row r="23" spans="1:9" s="23" customFormat="1" x14ac:dyDescent="0.25">
      <c r="A23" s="21"/>
      <c r="B23" s="22"/>
      <c r="C23" s="21"/>
      <c r="D23" s="55"/>
      <c r="E23" s="56"/>
      <c r="F23" s="56" t="s">
        <v>53</v>
      </c>
      <c r="G23" s="57"/>
      <c r="H23" s="58">
        <f>SUM(H18:H22)</f>
        <v>11.7</v>
      </c>
      <c r="I23" s="58">
        <f>H23*Einkaufsliste!K2</f>
        <v>81.899999999999991</v>
      </c>
    </row>
    <row r="24" spans="1:9" x14ac:dyDescent="0.25">
      <c r="C24" s="25"/>
      <c r="E24" s="26"/>
      <c r="F24" t="s">
        <v>54</v>
      </c>
      <c r="H24" s="16">
        <f>H23/Einkaufsliste!G2</f>
        <v>0.97499999999999998</v>
      </c>
    </row>
    <row r="26" spans="1:9" x14ac:dyDescent="0.25">
      <c r="D26" s="21" t="s">
        <v>62</v>
      </c>
      <c r="F26" s="63"/>
      <c r="I26" s="64" t="s">
        <v>174</v>
      </c>
    </row>
    <row r="27" spans="1:9" s="23" customFormat="1" x14ac:dyDescent="0.25">
      <c r="A27" s="21" t="s">
        <v>2</v>
      </c>
      <c r="B27" s="22" t="s">
        <v>6</v>
      </c>
      <c r="D27" s="55" t="s">
        <v>6</v>
      </c>
      <c r="E27" s="56" t="s">
        <v>7</v>
      </c>
      <c r="F27" s="56" t="s">
        <v>8</v>
      </c>
      <c r="G27" s="57" t="s">
        <v>9</v>
      </c>
      <c r="H27" s="58" t="s">
        <v>10</v>
      </c>
      <c r="I27" s="58" t="s">
        <v>11</v>
      </c>
    </row>
    <row r="28" spans="1:9" x14ac:dyDescent="0.25">
      <c r="A28" s="12">
        <v>125</v>
      </c>
      <c r="B28" s="13">
        <f>Einkaufsliste!$G$2*A28</f>
        <v>1500</v>
      </c>
      <c r="D28" s="66">
        <f>B28</f>
        <v>1500</v>
      </c>
      <c r="E28" s="52" t="s">
        <v>13</v>
      </c>
      <c r="F28" s="52" t="s">
        <v>63</v>
      </c>
      <c r="G28" s="53">
        <v>2E-3</v>
      </c>
      <c r="H28" s="54">
        <f t="shared" ref="H28:H33" si="2">D28*G28</f>
        <v>3</v>
      </c>
      <c r="I28" s="54"/>
    </row>
    <row r="29" spans="1:9" x14ac:dyDescent="0.25">
      <c r="A29" s="12">
        <v>100</v>
      </c>
      <c r="B29" s="13">
        <f>Einkaufsliste!$G$2*A29</f>
        <v>1200</v>
      </c>
      <c r="D29" s="66">
        <f>B29</f>
        <v>1200</v>
      </c>
      <c r="E29" s="52" t="s">
        <v>13</v>
      </c>
      <c r="F29" s="52" t="s">
        <v>180</v>
      </c>
      <c r="G29" s="53">
        <v>5.0000000000000001E-3</v>
      </c>
      <c r="H29" s="54">
        <f t="shared" si="2"/>
        <v>6</v>
      </c>
      <c r="I29" s="54"/>
    </row>
    <row r="30" spans="1:9" x14ac:dyDescent="0.25">
      <c r="A30" s="12">
        <v>30</v>
      </c>
      <c r="B30" s="13">
        <f>Einkaufsliste!$G$2*A30</f>
        <v>360</v>
      </c>
      <c r="D30" s="66">
        <f>B30</f>
        <v>360</v>
      </c>
      <c r="E30" s="59" t="s">
        <v>13</v>
      </c>
      <c r="F30" s="52" t="s">
        <v>64</v>
      </c>
      <c r="G30" s="53">
        <v>0.01</v>
      </c>
      <c r="H30" s="54">
        <f t="shared" si="2"/>
        <v>3.6</v>
      </c>
      <c r="I30" s="54"/>
    </row>
    <row r="31" spans="1:9" x14ac:dyDescent="0.25">
      <c r="D31" s="66"/>
      <c r="E31" s="59"/>
      <c r="F31" s="52" t="s">
        <v>65</v>
      </c>
      <c r="G31" s="53"/>
      <c r="H31" s="54">
        <f t="shared" si="2"/>
        <v>0</v>
      </c>
      <c r="I31" s="54"/>
    </row>
    <row r="32" spans="1:9" x14ac:dyDescent="0.25">
      <c r="A32" s="12">
        <v>0.5</v>
      </c>
      <c r="B32" s="13">
        <f>Einkaufsliste!$G$2*A32</f>
        <v>6</v>
      </c>
      <c r="D32" s="66">
        <f>B32</f>
        <v>6</v>
      </c>
      <c r="E32" s="59" t="s">
        <v>22</v>
      </c>
      <c r="F32" s="52" t="s">
        <v>66</v>
      </c>
      <c r="G32" s="53">
        <v>0.2</v>
      </c>
      <c r="H32" s="54">
        <f t="shared" si="2"/>
        <v>1.2000000000000002</v>
      </c>
      <c r="I32" s="54"/>
    </row>
    <row r="33" spans="1:9" x14ac:dyDescent="0.25">
      <c r="A33" s="12">
        <v>0.05</v>
      </c>
      <c r="B33" s="13">
        <f>Einkaufsliste!$G$2*A33</f>
        <v>0.60000000000000009</v>
      </c>
      <c r="D33" s="66">
        <f>B33</f>
        <v>0.60000000000000009</v>
      </c>
      <c r="E33" s="59" t="s">
        <v>22</v>
      </c>
      <c r="F33" s="52" t="s">
        <v>67</v>
      </c>
      <c r="G33" s="53">
        <v>0.5</v>
      </c>
      <c r="H33" s="54">
        <f t="shared" si="2"/>
        <v>0.30000000000000004</v>
      </c>
      <c r="I33" s="54"/>
    </row>
    <row r="34" spans="1:9" s="23" customFormat="1" x14ac:dyDescent="0.25">
      <c r="A34" s="21"/>
      <c r="B34" s="22"/>
      <c r="C34" s="21"/>
      <c r="D34" s="55"/>
      <c r="E34" s="56"/>
      <c r="F34" s="56" t="s">
        <v>53</v>
      </c>
      <c r="G34" s="57"/>
      <c r="H34" s="58">
        <f>SUM(H28:H33)</f>
        <v>14.100000000000001</v>
      </c>
      <c r="I34" s="58">
        <f>H34</f>
        <v>14.100000000000001</v>
      </c>
    </row>
    <row r="35" spans="1:9" x14ac:dyDescent="0.25">
      <c r="C35" s="25"/>
      <c r="E35" s="26"/>
      <c r="F35" t="s">
        <v>54</v>
      </c>
      <c r="H35" s="16">
        <f>H34/Einkaufsliste!K2</f>
        <v>2.0142857142857147</v>
      </c>
    </row>
    <row r="37" spans="1:9" x14ac:dyDescent="0.25">
      <c r="D37" s="21" t="s">
        <v>68</v>
      </c>
      <c r="F37" s="63"/>
      <c r="I37" s="64" t="s">
        <v>174</v>
      </c>
    </row>
    <row r="38" spans="1:9" s="23" customFormat="1" x14ac:dyDescent="0.25">
      <c r="A38" s="21" t="s">
        <v>2</v>
      </c>
      <c r="B38" s="22" t="s">
        <v>3</v>
      </c>
      <c r="D38" s="55" t="s">
        <v>6</v>
      </c>
      <c r="E38" s="56" t="s">
        <v>7</v>
      </c>
      <c r="F38" s="56" t="s">
        <v>8</v>
      </c>
      <c r="G38" s="57" t="s">
        <v>9</v>
      </c>
      <c r="H38" s="58" t="s">
        <v>10</v>
      </c>
      <c r="I38" s="58" t="s">
        <v>11</v>
      </c>
    </row>
    <row r="39" spans="1:9" x14ac:dyDescent="0.25">
      <c r="A39" s="12">
        <v>70</v>
      </c>
      <c r="B39" s="13">
        <f>Einkaufsliste!$G$2*A39</f>
        <v>840</v>
      </c>
      <c r="D39" s="55">
        <f t="shared" ref="D39:D49" si="3">B39</f>
        <v>840</v>
      </c>
      <c r="E39" s="59" t="s">
        <v>13</v>
      </c>
      <c r="F39" s="52" t="s">
        <v>69</v>
      </c>
      <c r="G39" s="53">
        <v>1E-3</v>
      </c>
      <c r="H39" s="54">
        <f t="shared" ref="H39:H49" si="4">D39*G39</f>
        <v>0.84</v>
      </c>
      <c r="I39" s="54"/>
    </row>
    <row r="40" spans="1:9" x14ac:dyDescent="0.25">
      <c r="A40" s="12">
        <v>0.25</v>
      </c>
      <c r="B40" s="13">
        <f>Einkaufsliste!$G$2*A40</f>
        <v>3</v>
      </c>
      <c r="D40" s="55">
        <f t="shared" si="3"/>
        <v>3</v>
      </c>
      <c r="E40" s="59" t="s">
        <v>70</v>
      </c>
      <c r="F40" s="52" t="s">
        <v>71</v>
      </c>
      <c r="G40" s="53">
        <v>1</v>
      </c>
      <c r="H40" s="54">
        <f t="shared" si="4"/>
        <v>3</v>
      </c>
      <c r="I40" s="54"/>
    </row>
    <row r="41" spans="1:9" x14ac:dyDescent="0.25">
      <c r="A41" s="12">
        <v>0.25</v>
      </c>
      <c r="B41" s="13">
        <f>Einkaufsliste!$G$2*A41</f>
        <v>3</v>
      </c>
      <c r="D41" s="55">
        <f t="shared" si="3"/>
        <v>3</v>
      </c>
      <c r="E41" s="59" t="s">
        <v>70</v>
      </c>
      <c r="F41" s="52" t="s">
        <v>72</v>
      </c>
      <c r="G41" s="53">
        <v>1</v>
      </c>
      <c r="H41" s="54">
        <f t="shared" si="4"/>
        <v>3</v>
      </c>
      <c r="I41" s="54"/>
    </row>
    <row r="42" spans="1:9" x14ac:dyDescent="0.25">
      <c r="A42" s="12">
        <v>0.5</v>
      </c>
      <c r="B42" s="13">
        <f>Einkaufsliste!$G$2*A42</f>
        <v>6</v>
      </c>
      <c r="D42" s="55">
        <f t="shared" si="3"/>
        <v>6</v>
      </c>
      <c r="E42" s="59" t="s">
        <v>22</v>
      </c>
      <c r="F42" s="52" t="s">
        <v>66</v>
      </c>
      <c r="G42" s="53">
        <v>0.1</v>
      </c>
      <c r="H42" s="54">
        <f t="shared" si="4"/>
        <v>0.60000000000000009</v>
      </c>
      <c r="I42" s="54"/>
    </row>
    <row r="43" spans="1:9" x14ac:dyDescent="0.25">
      <c r="A43" s="12">
        <v>0.5</v>
      </c>
      <c r="B43" s="13">
        <f>Einkaufsliste!$G$2*A43</f>
        <v>6</v>
      </c>
      <c r="D43" s="55">
        <f t="shared" si="3"/>
        <v>6</v>
      </c>
      <c r="E43" s="59" t="s">
        <v>22</v>
      </c>
      <c r="F43" s="52" t="s">
        <v>73</v>
      </c>
      <c r="G43" s="53">
        <v>0.1</v>
      </c>
      <c r="H43" s="54">
        <f t="shared" si="4"/>
        <v>0.60000000000000009</v>
      </c>
      <c r="I43" s="54"/>
    </row>
    <row r="44" spans="1:9" x14ac:dyDescent="0.25">
      <c r="A44" s="12">
        <v>0.5</v>
      </c>
      <c r="B44" s="13">
        <f>Einkaufsliste!$G$2*A44</f>
        <v>6</v>
      </c>
      <c r="D44" s="55">
        <f t="shared" si="3"/>
        <v>6</v>
      </c>
      <c r="E44" s="59" t="s">
        <v>181</v>
      </c>
      <c r="F44" s="52" t="s">
        <v>75</v>
      </c>
      <c r="G44" s="53">
        <v>0.01</v>
      </c>
      <c r="H44" s="54">
        <f t="shared" si="4"/>
        <v>0.06</v>
      </c>
      <c r="I44" s="54"/>
    </row>
    <row r="45" spans="1:9" x14ac:dyDescent="0.25">
      <c r="A45" s="12">
        <v>70</v>
      </c>
      <c r="B45" s="13">
        <f>Einkaufsliste!$G$2*A45</f>
        <v>840</v>
      </c>
      <c r="D45" s="55">
        <f t="shared" si="3"/>
        <v>840</v>
      </c>
      <c r="E45" s="59" t="s">
        <v>13</v>
      </c>
      <c r="F45" s="52" t="s">
        <v>76</v>
      </c>
      <c r="G45" s="53">
        <v>0.01</v>
      </c>
      <c r="H45" s="54">
        <f t="shared" si="4"/>
        <v>8.4</v>
      </c>
      <c r="I45" s="54"/>
    </row>
    <row r="46" spans="1:9" x14ac:dyDescent="0.25">
      <c r="A46" s="12">
        <v>0.25</v>
      </c>
      <c r="B46" s="13">
        <f>Einkaufsliste!$G$2*A46</f>
        <v>3</v>
      </c>
      <c r="D46" s="55">
        <f t="shared" si="3"/>
        <v>3</v>
      </c>
      <c r="E46" s="59" t="s">
        <v>181</v>
      </c>
      <c r="F46" s="52" t="s">
        <v>31</v>
      </c>
      <c r="G46" s="53">
        <v>0.1</v>
      </c>
      <c r="H46" s="54">
        <f t="shared" si="4"/>
        <v>0.30000000000000004</v>
      </c>
      <c r="I46" s="54"/>
    </row>
    <row r="47" spans="1:9" x14ac:dyDescent="0.25">
      <c r="A47" s="12">
        <v>0.25</v>
      </c>
      <c r="B47" s="13">
        <f>Einkaufsliste!$G$2*A47</f>
        <v>3</v>
      </c>
      <c r="D47" s="55">
        <f t="shared" si="3"/>
        <v>3</v>
      </c>
      <c r="E47" s="59" t="s">
        <v>70</v>
      </c>
      <c r="F47" s="52" t="s">
        <v>77</v>
      </c>
      <c r="G47" s="53">
        <v>1</v>
      </c>
      <c r="H47" s="54">
        <f t="shared" si="4"/>
        <v>3</v>
      </c>
      <c r="I47" s="54"/>
    </row>
    <row r="48" spans="1:9" x14ac:dyDescent="0.25">
      <c r="A48" s="12">
        <v>50</v>
      </c>
      <c r="B48" s="13">
        <f>Einkaufsliste!$G$2*A48</f>
        <v>600</v>
      </c>
      <c r="D48" s="55">
        <f t="shared" si="3"/>
        <v>600</v>
      </c>
      <c r="E48" s="59" t="s">
        <v>78</v>
      </c>
      <c r="F48" s="52" t="s">
        <v>79</v>
      </c>
      <c r="G48" s="53">
        <v>2.0000000000000001E-4</v>
      </c>
      <c r="H48" s="54">
        <f t="shared" si="4"/>
        <v>0.12000000000000001</v>
      </c>
      <c r="I48" s="54"/>
    </row>
    <row r="49" spans="1:9" x14ac:dyDescent="0.25">
      <c r="A49" s="12">
        <v>40</v>
      </c>
      <c r="B49" s="13">
        <f>Einkaufsliste!$G$2*A49</f>
        <v>480</v>
      </c>
      <c r="D49" s="55">
        <f t="shared" si="3"/>
        <v>480</v>
      </c>
      <c r="E49" s="59" t="s">
        <v>13</v>
      </c>
      <c r="F49" s="52" t="s">
        <v>80</v>
      </c>
      <c r="G49" s="53">
        <v>5.0000000000000001E-3</v>
      </c>
      <c r="H49" s="54">
        <f t="shared" si="4"/>
        <v>2.4</v>
      </c>
      <c r="I49" s="54"/>
    </row>
    <row r="50" spans="1:9" x14ac:dyDescent="0.25">
      <c r="D50" s="55"/>
      <c r="E50" s="52"/>
      <c r="F50" s="52" t="s">
        <v>81</v>
      </c>
      <c r="G50" s="53"/>
      <c r="H50" s="54"/>
      <c r="I50" s="54"/>
    </row>
    <row r="51" spans="1:9" x14ac:dyDescent="0.25">
      <c r="D51" s="55"/>
      <c r="E51" s="52"/>
      <c r="F51" s="56" t="s">
        <v>53</v>
      </c>
      <c r="G51" s="57"/>
      <c r="H51" s="58">
        <f>SUM(H39:H50)</f>
        <v>22.32</v>
      </c>
      <c r="I51" s="54">
        <f>H51</f>
        <v>22.32</v>
      </c>
    </row>
    <row r="52" spans="1:9" s="23" customFormat="1" x14ac:dyDescent="0.25">
      <c r="A52" s="12"/>
      <c r="B52" s="13"/>
      <c r="C52" s="12"/>
      <c r="D52" s="14"/>
      <c r="E52"/>
      <c r="F52" t="s">
        <v>54</v>
      </c>
      <c r="G52" s="15"/>
      <c r="H52" s="16">
        <f>H51/Einkaufsliste!G2</f>
        <v>1.86</v>
      </c>
      <c r="I52" s="16"/>
    </row>
    <row r="54" spans="1:9" x14ac:dyDescent="0.25">
      <c r="D54" s="21" t="s">
        <v>175</v>
      </c>
      <c r="F54" s="63"/>
      <c r="I54" s="64" t="s">
        <v>174</v>
      </c>
    </row>
    <row r="55" spans="1:9" x14ac:dyDescent="0.25">
      <c r="A55" s="21" t="s">
        <v>2</v>
      </c>
      <c r="B55" s="22" t="s">
        <v>6</v>
      </c>
      <c r="C55" s="23"/>
      <c r="D55" s="55" t="s">
        <v>6</v>
      </c>
      <c r="E55" s="56" t="s">
        <v>7</v>
      </c>
      <c r="F55" s="56" t="s">
        <v>8</v>
      </c>
      <c r="G55" s="57" t="s">
        <v>9</v>
      </c>
      <c r="H55" s="58" t="s">
        <v>10</v>
      </c>
      <c r="I55" s="58" t="s">
        <v>11</v>
      </c>
    </row>
    <row r="56" spans="1:9" x14ac:dyDescent="0.25">
      <c r="A56" s="12">
        <v>200</v>
      </c>
      <c r="B56" s="13">
        <f>A56*Einkaufsliste!$G$2</f>
        <v>2400</v>
      </c>
      <c r="D56" s="55">
        <f>B56</f>
        <v>2400</v>
      </c>
      <c r="E56" s="52" t="s">
        <v>13</v>
      </c>
      <c r="F56" s="60" t="s">
        <v>82</v>
      </c>
      <c r="G56" s="53">
        <v>1E-3</v>
      </c>
      <c r="H56" s="54">
        <f>D56*G56</f>
        <v>2.4</v>
      </c>
      <c r="I56" s="54"/>
    </row>
    <row r="57" spans="1:9" x14ac:dyDescent="0.25">
      <c r="A57" s="12">
        <v>50</v>
      </c>
      <c r="B57" s="13">
        <f>A57*Einkaufsliste!$G$2</f>
        <v>600</v>
      </c>
      <c r="D57" s="55">
        <f>B57</f>
        <v>600</v>
      </c>
      <c r="E57" s="52" t="s">
        <v>13</v>
      </c>
      <c r="F57" s="60" t="s">
        <v>83</v>
      </c>
      <c r="G57" s="53">
        <v>2E-3</v>
      </c>
      <c r="H57" s="54">
        <f>D57*G57</f>
        <v>1.2</v>
      </c>
      <c r="I57" s="54"/>
    </row>
    <row r="58" spans="1:9" x14ac:dyDescent="0.25">
      <c r="D58" s="55"/>
      <c r="E58" s="52"/>
      <c r="F58" s="60" t="s">
        <v>84</v>
      </c>
      <c r="G58" s="53"/>
      <c r="H58" s="54"/>
      <c r="I58" s="54"/>
    </row>
    <row r="59" spans="1:9" x14ac:dyDescent="0.25">
      <c r="D59" s="55"/>
      <c r="E59" s="52"/>
      <c r="F59" s="60" t="s">
        <v>85</v>
      </c>
      <c r="G59" s="53"/>
      <c r="H59" s="54"/>
      <c r="I59" s="54"/>
    </row>
    <row r="60" spans="1:9" x14ac:dyDescent="0.25">
      <c r="D60" s="55"/>
      <c r="E60" s="52"/>
      <c r="F60" s="56" t="s">
        <v>53</v>
      </c>
      <c r="G60" s="57"/>
      <c r="H60" s="58">
        <f>SUM(H56:H59)</f>
        <v>3.5999999999999996</v>
      </c>
      <c r="I60" s="54">
        <f>H60</f>
        <v>3.5999999999999996</v>
      </c>
    </row>
    <row r="61" spans="1:9" s="23" customFormat="1" x14ac:dyDescent="0.25">
      <c r="A61" s="12"/>
      <c r="B61" s="13"/>
      <c r="C61" s="12"/>
      <c r="D61" s="14"/>
      <c r="E61"/>
      <c r="F61" t="s">
        <v>54</v>
      </c>
      <c r="G61" s="15"/>
      <c r="H61" s="16">
        <f>H60/Einkaufsliste!$G$2</f>
        <v>0.3</v>
      </c>
      <c r="I61" s="16"/>
    </row>
    <row r="63" spans="1:9" x14ac:dyDescent="0.25">
      <c r="D63" s="21" t="s">
        <v>86</v>
      </c>
      <c r="I63" s="64" t="s">
        <v>174</v>
      </c>
    </row>
    <row r="64" spans="1:9" x14ac:dyDescent="0.25">
      <c r="A64" s="21" t="s">
        <v>2</v>
      </c>
      <c r="B64" s="22" t="s">
        <v>6</v>
      </c>
      <c r="C64" s="23"/>
      <c r="D64" s="55" t="s">
        <v>6</v>
      </c>
      <c r="E64" s="56" t="s">
        <v>7</v>
      </c>
      <c r="F64" s="56" t="s">
        <v>8</v>
      </c>
      <c r="G64" s="57" t="s">
        <v>9</v>
      </c>
      <c r="H64" s="58" t="s">
        <v>10</v>
      </c>
      <c r="I64" s="58" t="s">
        <v>11</v>
      </c>
    </row>
    <row r="65" spans="1:9" x14ac:dyDescent="0.25">
      <c r="A65" s="28">
        <v>60</v>
      </c>
      <c r="B65" s="13">
        <f>A65*Einkaufsliste!$G$2</f>
        <v>720</v>
      </c>
      <c r="D65" s="55">
        <f>B65</f>
        <v>720</v>
      </c>
      <c r="E65" s="52" t="s">
        <v>13</v>
      </c>
      <c r="F65" s="52" t="s">
        <v>87</v>
      </c>
      <c r="G65" s="53">
        <v>1E-3</v>
      </c>
      <c r="H65" s="54">
        <f>D65*G65</f>
        <v>0.72</v>
      </c>
      <c r="I65" s="54"/>
    </row>
    <row r="66" spans="1:9" x14ac:dyDescent="0.25">
      <c r="A66" s="28">
        <v>1</v>
      </c>
      <c r="B66" s="13">
        <f>A66*Einkaufsliste!$G$2</f>
        <v>12</v>
      </c>
      <c r="D66" s="55">
        <f>B66</f>
        <v>12</v>
      </c>
      <c r="E66" s="52" t="s">
        <v>22</v>
      </c>
      <c r="F66" s="52" t="s">
        <v>26</v>
      </c>
      <c r="G66" s="53">
        <v>0.3</v>
      </c>
      <c r="H66" s="54">
        <f>D66*G66</f>
        <v>3.5999999999999996</v>
      </c>
      <c r="I66" s="54"/>
    </row>
    <row r="67" spans="1:9" x14ac:dyDescent="0.25">
      <c r="A67" s="28">
        <v>110</v>
      </c>
      <c r="B67" s="13">
        <f>A67*Einkaufsliste!$G$2</f>
        <v>1320</v>
      </c>
      <c r="D67" s="55">
        <f>B67</f>
        <v>1320</v>
      </c>
      <c r="E67" s="52" t="s">
        <v>24</v>
      </c>
      <c r="F67" s="52" t="s">
        <v>88</v>
      </c>
      <c r="G67" s="53">
        <v>1E-3</v>
      </c>
      <c r="H67" s="54">
        <f>D67*G67</f>
        <v>1.32</v>
      </c>
      <c r="I67" s="54"/>
    </row>
    <row r="68" spans="1:9" x14ac:dyDescent="0.25">
      <c r="A68" s="28">
        <v>0.15</v>
      </c>
      <c r="B68" s="13">
        <f>A68*Einkaufsliste!$G$2</f>
        <v>1.7999999999999998</v>
      </c>
      <c r="D68" s="55">
        <f>B68</f>
        <v>1.7999999999999998</v>
      </c>
      <c r="E68" s="52" t="s">
        <v>89</v>
      </c>
      <c r="F68" s="52" t="s">
        <v>90</v>
      </c>
      <c r="G68" s="53">
        <v>1.5</v>
      </c>
      <c r="H68" s="54">
        <f>D68*G68</f>
        <v>2.6999999999999997</v>
      </c>
      <c r="I68" s="54"/>
    </row>
    <row r="69" spans="1:9" x14ac:dyDescent="0.25">
      <c r="A69" s="28"/>
      <c r="D69" s="55"/>
      <c r="E69" s="52"/>
      <c r="F69" s="70" t="s">
        <v>91</v>
      </c>
      <c r="G69" s="53"/>
      <c r="H69" s="54"/>
      <c r="I69" s="54"/>
    </row>
    <row r="70" spans="1:9" x14ac:dyDescent="0.25">
      <c r="A70" s="28"/>
      <c r="D70" s="55"/>
      <c r="E70" s="52"/>
      <c r="F70" s="70" t="str">
        <f>Einkaufsliste!H8</f>
        <v>Marmelade/Honig/Nutella/Erdnussbutter</v>
      </c>
      <c r="G70" s="53"/>
      <c r="H70" s="54"/>
      <c r="I70" s="54"/>
    </row>
    <row r="71" spans="1:9" x14ac:dyDescent="0.25">
      <c r="D71" s="55"/>
      <c r="E71" s="52"/>
      <c r="F71" s="56" t="s">
        <v>53</v>
      </c>
      <c r="G71" s="57"/>
      <c r="H71" s="58">
        <f>SUM(H65:H70)</f>
        <v>8.34</v>
      </c>
      <c r="I71" s="54">
        <f>H71</f>
        <v>8.34</v>
      </c>
    </row>
    <row r="72" spans="1:9" s="23" customFormat="1" x14ac:dyDescent="0.25">
      <c r="A72" s="12"/>
      <c r="B72" s="13"/>
      <c r="C72" s="12"/>
      <c r="D72" s="14"/>
      <c r="E72"/>
      <c r="F72" t="s">
        <v>54</v>
      </c>
      <c r="G72" s="15"/>
      <c r="H72" s="16">
        <f>H71/Einkaufsliste!$G$2</f>
        <v>0.69499999999999995</v>
      </c>
      <c r="I72" s="16"/>
    </row>
    <row r="74" spans="1:9" x14ac:dyDescent="0.25">
      <c r="D74" s="21" t="s">
        <v>93</v>
      </c>
      <c r="I74" s="64" t="s">
        <v>174</v>
      </c>
    </row>
    <row r="75" spans="1:9" x14ac:dyDescent="0.25">
      <c r="A75" s="21" t="s">
        <v>2</v>
      </c>
      <c r="B75" s="22" t="s">
        <v>6</v>
      </c>
      <c r="C75" s="23"/>
      <c r="D75" s="55" t="s">
        <v>6</v>
      </c>
      <c r="E75" s="56" t="s">
        <v>7</v>
      </c>
      <c r="F75" s="56" t="s">
        <v>8</v>
      </c>
      <c r="G75" s="57" t="s">
        <v>9</v>
      </c>
      <c r="H75" s="58" t="s">
        <v>10</v>
      </c>
      <c r="I75" s="58" t="s">
        <v>11</v>
      </c>
    </row>
    <row r="76" spans="1:9" x14ac:dyDescent="0.25">
      <c r="A76" s="12">
        <v>2</v>
      </c>
      <c r="D76" s="55">
        <f>A76*Einkaufsliste!$G$2</f>
        <v>24</v>
      </c>
      <c r="E76" s="52" t="s">
        <v>22</v>
      </c>
      <c r="F76" s="60" t="s">
        <v>94</v>
      </c>
      <c r="G76" s="53">
        <v>0.25</v>
      </c>
      <c r="H76" s="54">
        <f>D76*G76</f>
        <v>6</v>
      </c>
      <c r="I76" s="54"/>
    </row>
    <row r="77" spans="1:9" x14ac:dyDescent="0.25">
      <c r="A77" s="12">
        <v>125</v>
      </c>
      <c r="D77" s="55">
        <f>A77*Einkaufsliste!$G$2</f>
        <v>1500</v>
      </c>
      <c r="E77" s="52" t="s">
        <v>13</v>
      </c>
      <c r="F77" s="60" t="s">
        <v>182</v>
      </c>
      <c r="G77" s="53">
        <v>0.01</v>
      </c>
      <c r="H77" s="54">
        <f>D77*G77</f>
        <v>15</v>
      </c>
      <c r="I77" s="54"/>
    </row>
    <row r="78" spans="1:9" x14ac:dyDescent="0.25">
      <c r="A78" s="12">
        <v>0.25</v>
      </c>
      <c r="D78" s="55">
        <f>A78*Einkaufsliste!$G$2</f>
        <v>3</v>
      </c>
      <c r="E78" s="52" t="s">
        <v>22</v>
      </c>
      <c r="F78" s="60" t="s">
        <v>26</v>
      </c>
      <c r="G78" s="53">
        <v>0.3</v>
      </c>
      <c r="H78" s="54">
        <f>D78*G78</f>
        <v>0.89999999999999991</v>
      </c>
      <c r="I78" s="54"/>
    </row>
    <row r="79" spans="1:9" x14ac:dyDescent="0.25">
      <c r="A79" s="12">
        <v>0.25</v>
      </c>
      <c r="D79" s="55">
        <f>A79*Einkaufsliste!$G$2</f>
        <v>3</v>
      </c>
      <c r="E79" s="52" t="s">
        <v>95</v>
      </c>
      <c r="F79" s="60" t="s">
        <v>96</v>
      </c>
      <c r="G79" s="53">
        <v>0.1</v>
      </c>
      <c r="H79" s="54">
        <f>D79*G79</f>
        <v>0.30000000000000004</v>
      </c>
      <c r="I79" s="54"/>
    </row>
    <row r="80" spans="1:9" x14ac:dyDescent="0.25">
      <c r="A80" s="12">
        <v>0.5</v>
      </c>
      <c r="D80" s="55">
        <f>A80*Einkaufsliste!$G$2</f>
        <v>6</v>
      </c>
      <c r="E80" s="52" t="s">
        <v>22</v>
      </c>
      <c r="F80" s="60" t="s">
        <v>66</v>
      </c>
      <c r="G80" s="53">
        <v>0.2</v>
      </c>
      <c r="H80" s="54">
        <f>D80*G80</f>
        <v>1.2000000000000002</v>
      </c>
      <c r="I80" s="54"/>
    </row>
    <row r="81" spans="1:9" x14ac:dyDescent="0.25">
      <c r="D81" s="55"/>
      <c r="E81" s="52"/>
      <c r="F81" s="60" t="s">
        <v>97</v>
      </c>
      <c r="G81" s="53"/>
      <c r="H81" s="54"/>
      <c r="I81" s="54"/>
    </row>
    <row r="82" spans="1:9" x14ac:dyDescent="0.25">
      <c r="D82" s="55"/>
      <c r="E82" s="52"/>
      <c r="F82" s="60" t="s">
        <v>98</v>
      </c>
      <c r="G82" s="53"/>
      <c r="H82" s="54"/>
      <c r="I82" s="54"/>
    </row>
    <row r="83" spans="1:9" x14ac:dyDescent="0.25">
      <c r="D83" s="55"/>
      <c r="E83" s="52"/>
      <c r="F83" s="60" t="s">
        <v>92</v>
      </c>
      <c r="G83" s="53"/>
      <c r="H83" s="54"/>
      <c r="I83" s="54"/>
    </row>
    <row r="84" spans="1:9" x14ac:dyDescent="0.25">
      <c r="D84" s="55"/>
      <c r="E84" s="52"/>
      <c r="F84" s="60" t="s">
        <v>99</v>
      </c>
      <c r="G84" s="53"/>
      <c r="H84" s="54"/>
      <c r="I84" s="54"/>
    </row>
    <row r="85" spans="1:9" x14ac:dyDescent="0.25">
      <c r="D85" s="55"/>
      <c r="E85" s="52"/>
      <c r="F85" s="60" t="s">
        <v>33</v>
      </c>
      <c r="G85" s="53"/>
      <c r="H85" s="54"/>
      <c r="I85" s="54"/>
    </row>
    <row r="86" spans="1:9" x14ac:dyDescent="0.25">
      <c r="D86" s="55"/>
      <c r="E86" s="52"/>
      <c r="F86" s="60" t="s">
        <v>37</v>
      </c>
      <c r="G86" s="53"/>
      <c r="H86" s="54"/>
      <c r="I86" s="54"/>
    </row>
    <row r="87" spans="1:9" x14ac:dyDescent="0.25">
      <c r="D87" s="55"/>
      <c r="E87" s="52"/>
      <c r="F87" s="56" t="s">
        <v>53</v>
      </c>
      <c r="G87" s="57"/>
      <c r="H87" s="58">
        <f>SUM(H76:H86)</f>
        <v>23.4</v>
      </c>
      <c r="I87" s="54">
        <f>H87</f>
        <v>23.4</v>
      </c>
    </row>
    <row r="88" spans="1:9" s="23" customFormat="1" x14ac:dyDescent="0.25">
      <c r="A88" s="12"/>
      <c r="B88" s="13"/>
      <c r="C88" s="12"/>
      <c r="D88" s="14"/>
      <c r="E88"/>
      <c r="F88" t="s">
        <v>54</v>
      </c>
      <c r="G88" s="15"/>
      <c r="H88" s="16">
        <f>H87/Einkaufsliste!$G$2</f>
        <v>1.95</v>
      </c>
      <c r="I88" s="16"/>
    </row>
    <row r="90" spans="1:9" x14ac:dyDescent="0.25">
      <c r="A90"/>
      <c r="C90"/>
      <c r="D90" s="23" t="s">
        <v>100</v>
      </c>
      <c r="G90" s="29"/>
      <c r="I90" s="64" t="s">
        <v>174</v>
      </c>
    </row>
    <row r="91" spans="1:9" x14ac:dyDescent="0.25">
      <c r="A91" s="21" t="s">
        <v>2</v>
      </c>
      <c r="B91" s="22" t="s">
        <v>6</v>
      </c>
      <c r="C91" s="23"/>
      <c r="D91" s="55" t="s">
        <v>6</v>
      </c>
      <c r="E91" s="56" t="s">
        <v>7</v>
      </c>
      <c r="F91" s="56" t="s">
        <v>8</v>
      </c>
      <c r="G91" s="57" t="s">
        <v>9</v>
      </c>
      <c r="H91" s="58" t="s">
        <v>10</v>
      </c>
      <c r="I91" s="58" t="s">
        <v>11</v>
      </c>
    </row>
    <row r="92" spans="1:9" x14ac:dyDescent="0.25">
      <c r="A92" s="12">
        <v>0.5</v>
      </c>
      <c r="C92"/>
      <c r="D92" s="56">
        <f>A92*Einkaufsliste!$G$2</f>
        <v>6</v>
      </c>
      <c r="E92" s="52" t="s">
        <v>22</v>
      </c>
      <c r="F92" s="52" t="s">
        <v>66</v>
      </c>
      <c r="G92" s="61">
        <v>0.2</v>
      </c>
      <c r="H92" s="54">
        <f>D92*G92</f>
        <v>1.2000000000000002</v>
      </c>
      <c r="I92" s="54"/>
    </row>
    <row r="93" spans="1:9" x14ac:dyDescent="0.25">
      <c r="A93" s="12">
        <v>200</v>
      </c>
      <c r="C93"/>
      <c r="D93" s="56">
        <f>A93*Einkaufsliste!$G$2</f>
        <v>2400</v>
      </c>
      <c r="E93" s="52" t="s">
        <v>13</v>
      </c>
      <c r="F93" s="52" t="s">
        <v>82</v>
      </c>
      <c r="G93" s="61">
        <v>1E-3</v>
      </c>
      <c r="H93" s="54">
        <f>D93*G93</f>
        <v>2.4</v>
      </c>
      <c r="I93" s="54"/>
    </row>
    <row r="94" spans="1:9" x14ac:dyDescent="0.25">
      <c r="A94" s="12">
        <v>200</v>
      </c>
      <c r="C94"/>
      <c r="D94" s="56">
        <f>A94*Einkaufsliste!$G$2</f>
        <v>2400</v>
      </c>
      <c r="E94" s="52" t="s">
        <v>13</v>
      </c>
      <c r="F94" s="52" t="s">
        <v>101</v>
      </c>
      <c r="G94" s="61">
        <v>5.0000000000000001E-3</v>
      </c>
      <c r="H94" s="54">
        <f>D94*G94</f>
        <v>12</v>
      </c>
      <c r="I94" s="54"/>
    </row>
    <row r="95" spans="1:9" x14ac:dyDescent="0.25">
      <c r="A95" s="27"/>
      <c r="C95"/>
      <c r="D95" s="56"/>
      <c r="E95" s="52"/>
      <c r="F95" s="52" t="s">
        <v>102</v>
      </c>
      <c r="G95" s="61"/>
      <c r="H95" s="54"/>
      <c r="I95" s="54"/>
    </row>
    <row r="96" spans="1:9" x14ac:dyDescent="0.25">
      <c r="A96" s="27">
        <v>1</v>
      </c>
      <c r="C96"/>
      <c r="D96" s="56">
        <f>A96*Einkaufsliste!$G$2</f>
        <v>12</v>
      </c>
      <c r="E96" s="52" t="s">
        <v>22</v>
      </c>
      <c r="F96" s="52" t="s">
        <v>103</v>
      </c>
      <c r="G96" s="61">
        <v>0.5</v>
      </c>
      <c r="H96" s="54">
        <f>D96*G96</f>
        <v>6</v>
      </c>
      <c r="I96" s="54"/>
    </row>
    <row r="97" spans="1:9" x14ac:dyDescent="0.25">
      <c r="D97" s="55"/>
      <c r="E97" s="52"/>
      <c r="F97" s="56" t="s">
        <v>53</v>
      </c>
      <c r="G97" s="57"/>
      <c r="H97" s="58">
        <f>SUM(H92:H96)</f>
        <v>21.6</v>
      </c>
      <c r="I97" s="54">
        <f>H97</f>
        <v>21.6</v>
      </c>
    </row>
    <row r="98" spans="1:9" s="23" customFormat="1" x14ac:dyDescent="0.25">
      <c r="A98" s="12"/>
      <c r="B98" s="13"/>
      <c r="C98" s="12"/>
      <c r="D98" s="14"/>
      <c r="E98"/>
      <c r="F98" t="s">
        <v>54</v>
      </c>
      <c r="G98" s="15"/>
      <c r="H98" s="16">
        <f>H97/Einkaufsliste!$G$2</f>
        <v>1.8</v>
      </c>
      <c r="I98" s="16"/>
    </row>
    <row r="99" spans="1:9" x14ac:dyDescent="0.25">
      <c r="A99"/>
      <c r="C99"/>
      <c r="D99" s="23"/>
      <c r="G99" s="29"/>
    </row>
    <row r="100" spans="1:9" x14ac:dyDescent="0.25">
      <c r="A100"/>
      <c r="C100"/>
      <c r="D100" s="23" t="s">
        <v>104</v>
      </c>
      <c r="G100" s="29"/>
      <c r="I100" s="64" t="s">
        <v>174</v>
      </c>
    </row>
    <row r="101" spans="1:9" x14ac:dyDescent="0.25">
      <c r="A101" s="21" t="s">
        <v>2</v>
      </c>
      <c r="B101" s="22" t="s">
        <v>6</v>
      </c>
      <c r="C101" s="23"/>
      <c r="D101" s="55" t="s">
        <v>6</v>
      </c>
      <c r="E101" s="56" t="s">
        <v>7</v>
      </c>
      <c r="F101" s="56" t="s">
        <v>8</v>
      </c>
      <c r="G101" s="57" t="s">
        <v>9</v>
      </c>
      <c r="H101" s="58" t="s">
        <v>10</v>
      </c>
      <c r="I101" s="58" t="s">
        <v>11</v>
      </c>
    </row>
    <row r="102" spans="1:9" x14ac:dyDescent="0.25">
      <c r="A102" s="12">
        <v>75</v>
      </c>
      <c r="D102" s="55">
        <f>A102*Einkaufsliste!$G$2</f>
        <v>900</v>
      </c>
      <c r="E102" s="52" t="s">
        <v>13</v>
      </c>
      <c r="F102" s="52" t="s">
        <v>105</v>
      </c>
      <c r="G102" s="61">
        <v>1E-3</v>
      </c>
      <c r="H102" s="54">
        <f>D102*G102</f>
        <v>0.9</v>
      </c>
      <c r="I102" s="54"/>
    </row>
    <row r="103" spans="1:9" x14ac:dyDescent="0.25">
      <c r="A103" s="12">
        <v>125</v>
      </c>
      <c r="D103" s="55">
        <f>A103*Einkaufsliste!$G$2</f>
        <v>1500</v>
      </c>
      <c r="E103" s="52" t="s">
        <v>13</v>
      </c>
      <c r="F103" s="62" t="s">
        <v>106</v>
      </c>
      <c r="G103" s="61">
        <v>2E-3</v>
      </c>
      <c r="H103" s="54">
        <f>D103*G103</f>
        <v>3</v>
      </c>
      <c r="I103" s="54"/>
    </row>
    <row r="104" spans="1:9" x14ac:dyDescent="0.25">
      <c r="A104" s="12">
        <v>250</v>
      </c>
      <c r="D104" s="55">
        <f>A104*Einkaufsliste!$G$2</f>
        <v>3000</v>
      </c>
      <c r="E104" s="52" t="s">
        <v>13</v>
      </c>
      <c r="F104" s="52" t="s">
        <v>107</v>
      </c>
      <c r="G104" s="61">
        <v>5.0000000000000001E-3</v>
      </c>
      <c r="H104" s="54">
        <f>D104*G104</f>
        <v>15</v>
      </c>
      <c r="I104" s="54"/>
    </row>
    <row r="105" spans="1:9" x14ac:dyDescent="0.25">
      <c r="A105" s="12">
        <v>1</v>
      </c>
      <c r="D105" s="55">
        <f>A105*Einkaufsliste!$G$2</f>
        <v>12</v>
      </c>
      <c r="E105" s="52" t="s">
        <v>22</v>
      </c>
      <c r="F105" s="52" t="s">
        <v>108</v>
      </c>
      <c r="G105" s="61">
        <v>0.5</v>
      </c>
      <c r="H105" s="54">
        <f>D105*G105</f>
        <v>6</v>
      </c>
      <c r="I105" s="54"/>
    </row>
    <row r="106" spans="1:9" x14ac:dyDescent="0.25">
      <c r="D106" s="55"/>
      <c r="E106" s="52"/>
      <c r="F106" s="52" t="s">
        <v>109</v>
      </c>
      <c r="G106" s="61"/>
      <c r="H106" s="54"/>
      <c r="I106" s="54"/>
    </row>
    <row r="107" spans="1:9" s="23" customFormat="1" x14ac:dyDescent="0.25">
      <c r="A107" s="12"/>
      <c r="B107" s="13"/>
      <c r="C107" s="12"/>
      <c r="D107" s="55"/>
      <c r="E107" s="52"/>
      <c r="F107" s="56" t="s">
        <v>53</v>
      </c>
      <c r="G107" s="57"/>
      <c r="H107" s="58">
        <f>SUM(H102:H106)</f>
        <v>24.9</v>
      </c>
      <c r="I107" s="54">
        <f>H107</f>
        <v>24.9</v>
      </c>
    </row>
    <row r="108" spans="1:9" x14ac:dyDescent="0.25">
      <c r="F108" t="s">
        <v>54</v>
      </c>
      <c r="H108" s="16">
        <f>H107/Einkaufsliste!$G$2</f>
        <v>2.0749999999999997</v>
      </c>
    </row>
    <row r="110" spans="1:9" x14ac:dyDescent="0.25">
      <c r="D110" s="14" t="s">
        <v>110</v>
      </c>
      <c r="G110" s="29"/>
      <c r="I110" s="64" t="s">
        <v>174</v>
      </c>
    </row>
    <row r="111" spans="1:9" x14ac:dyDescent="0.25">
      <c r="A111" s="21" t="s">
        <v>2</v>
      </c>
      <c r="B111" s="22" t="s">
        <v>6</v>
      </c>
      <c r="C111" s="23"/>
      <c r="D111" s="55" t="s">
        <v>6</v>
      </c>
      <c r="E111" s="56" t="s">
        <v>7</v>
      </c>
      <c r="F111" s="56" t="s">
        <v>8</v>
      </c>
      <c r="G111" s="57" t="s">
        <v>9</v>
      </c>
      <c r="H111" s="58" t="s">
        <v>10</v>
      </c>
      <c r="I111" s="58" t="s">
        <v>11</v>
      </c>
    </row>
    <row r="112" spans="1:9" x14ac:dyDescent="0.25">
      <c r="A112" s="12">
        <v>100</v>
      </c>
      <c r="D112" s="55">
        <f>A112*Einkaufsliste!$G$2</f>
        <v>1200</v>
      </c>
      <c r="E112" s="52" t="s">
        <v>13</v>
      </c>
      <c r="F112" s="52" t="s">
        <v>111</v>
      </c>
      <c r="G112" s="61">
        <v>0.01</v>
      </c>
      <c r="H112" s="54">
        <f>D112*G112</f>
        <v>12</v>
      </c>
      <c r="I112" s="54"/>
    </row>
    <row r="113" spans="1:9" x14ac:dyDescent="0.25">
      <c r="A113" s="12">
        <v>0.25</v>
      </c>
      <c r="D113" s="55">
        <f>A113*Einkaufsliste!$G$2</f>
        <v>3</v>
      </c>
      <c r="E113" s="52" t="s">
        <v>22</v>
      </c>
      <c r="F113" s="52" t="s">
        <v>112</v>
      </c>
      <c r="G113" s="61">
        <v>1.5</v>
      </c>
      <c r="H113" s="54">
        <f>D113*G113</f>
        <v>4.5</v>
      </c>
      <c r="I113" s="54"/>
    </row>
    <row r="114" spans="1:9" x14ac:dyDescent="0.25">
      <c r="A114" s="12">
        <v>2</v>
      </c>
      <c r="D114" s="55">
        <f>A114*Einkaufsliste!$G$2</f>
        <v>24</v>
      </c>
      <c r="E114" s="52" t="s">
        <v>22</v>
      </c>
      <c r="F114" s="52" t="s">
        <v>113</v>
      </c>
      <c r="G114" s="61">
        <v>0.25</v>
      </c>
      <c r="H114" s="54">
        <f>D114*G114</f>
        <v>6</v>
      </c>
      <c r="I114" s="54"/>
    </row>
    <row r="115" spans="1:9" x14ac:dyDescent="0.25">
      <c r="D115" s="55"/>
      <c r="E115" s="52"/>
      <c r="F115" s="52" t="s">
        <v>109</v>
      </c>
      <c r="G115" s="61"/>
      <c r="H115" s="54"/>
      <c r="I115" s="54"/>
    </row>
    <row r="116" spans="1:9" x14ac:dyDescent="0.25">
      <c r="D116" s="55"/>
      <c r="E116" s="52"/>
      <c r="F116" s="52" t="s">
        <v>114</v>
      </c>
      <c r="G116" s="61"/>
      <c r="H116" s="54"/>
      <c r="I116" s="54"/>
    </row>
    <row r="117" spans="1:9" s="23" customFormat="1" x14ac:dyDescent="0.25">
      <c r="A117" s="12"/>
      <c r="B117" s="13"/>
      <c r="C117" s="12"/>
      <c r="D117" s="55"/>
      <c r="E117" s="52"/>
      <c r="F117" s="56" t="s">
        <v>53</v>
      </c>
      <c r="G117" s="57"/>
      <c r="H117" s="58">
        <f>SUM(H112:H116)</f>
        <v>22.5</v>
      </c>
      <c r="I117" s="54">
        <f>H117</f>
        <v>22.5</v>
      </c>
    </row>
    <row r="118" spans="1:9" x14ac:dyDescent="0.25">
      <c r="F118" t="s">
        <v>54</v>
      </c>
      <c r="H118" s="16">
        <f>H117/Einkaufsliste!$G$2</f>
        <v>1.875</v>
      </c>
    </row>
    <row r="120" spans="1:9" x14ac:dyDescent="0.25">
      <c r="D120" s="14" t="s">
        <v>115</v>
      </c>
      <c r="G120" s="29"/>
      <c r="I120" s="64" t="s">
        <v>174</v>
      </c>
    </row>
    <row r="121" spans="1:9" x14ac:dyDescent="0.25">
      <c r="D121" s="67" t="s">
        <v>183</v>
      </c>
      <c r="G121" s="29"/>
      <c r="I121" s="64"/>
    </row>
    <row r="122" spans="1:9" x14ac:dyDescent="0.25">
      <c r="A122" s="21" t="s">
        <v>2</v>
      </c>
      <c r="B122" s="22" t="s">
        <v>6</v>
      </c>
      <c r="C122" s="23"/>
      <c r="D122" s="55" t="s">
        <v>6</v>
      </c>
      <c r="E122" s="56" t="s">
        <v>7</v>
      </c>
      <c r="F122" s="56" t="s">
        <v>8</v>
      </c>
      <c r="G122" s="57" t="s">
        <v>9</v>
      </c>
      <c r="H122" s="58" t="s">
        <v>10</v>
      </c>
      <c r="I122" s="58" t="s">
        <v>11</v>
      </c>
    </row>
    <row r="123" spans="1:9" ht="45" x14ac:dyDescent="0.25">
      <c r="B123" s="13">
        <v>1</v>
      </c>
      <c r="D123" s="55">
        <v>1</v>
      </c>
      <c r="E123" s="52" t="s">
        <v>22</v>
      </c>
      <c r="F123" s="65" t="s">
        <v>185</v>
      </c>
      <c r="G123" s="61">
        <v>3</v>
      </c>
      <c r="H123" s="54">
        <f>D123*G123</f>
        <v>3</v>
      </c>
      <c r="I123" s="54"/>
    </row>
    <row r="124" spans="1:9" x14ac:dyDescent="0.25">
      <c r="A124" s="12">
        <v>100</v>
      </c>
      <c r="B124" s="13">
        <f>A124*$A$9</f>
        <v>500</v>
      </c>
      <c r="D124" s="55">
        <f>A124*Einkaufsliste!$G$2</f>
        <v>1200</v>
      </c>
      <c r="E124" s="52" t="s">
        <v>13</v>
      </c>
      <c r="F124" s="52" t="s">
        <v>116</v>
      </c>
      <c r="G124" s="61">
        <v>0.01</v>
      </c>
      <c r="H124" s="54">
        <f>D124*G124</f>
        <v>12</v>
      </c>
      <c r="I124" s="54"/>
    </row>
    <row r="125" spans="1:9" x14ac:dyDescent="0.25">
      <c r="A125" s="12">
        <v>0.25</v>
      </c>
      <c r="B125" s="13">
        <f>A125*$A$9</f>
        <v>1.25</v>
      </c>
      <c r="D125" s="55">
        <f>A125*Einkaufsliste!$G$2</f>
        <v>3</v>
      </c>
      <c r="E125" s="52" t="s">
        <v>22</v>
      </c>
      <c r="F125" s="52" t="s">
        <v>184</v>
      </c>
      <c r="G125" s="61">
        <v>1.5</v>
      </c>
      <c r="H125" s="54">
        <f>D125*G125</f>
        <v>4.5</v>
      </c>
      <c r="I125" s="54"/>
    </row>
    <row r="126" spans="1:9" x14ac:dyDescent="0.25">
      <c r="D126" s="55"/>
      <c r="E126" s="52"/>
      <c r="F126" s="52" t="s">
        <v>117</v>
      </c>
      <c r="G126" s="61"/>
      <c r="H126" s="54"/>
      <c r="I126" s="54"/>
    </row>
    <row r="127" spans="1:9" x14ac:dyDescent="0.25">
      <c r="A127" s="12">
        <v>0.15</v>
      </c>
      <c r="B127" s="13">
        <f>A127*$A$9</f>
        <v>0.75</v>
      </c>
      <c r="D127" s="55">
        <f>A127*Einkaufsliste!$G$2</f>
        <v>1.7999999999999998</v>
      </c>
      <c r="E127" s="52" t="s">
        <v>22</v>
      </c>
      <c r="F127" s="52" t="s">
        <v>118</v>
      </c>
      <c r="G127" s="61">
        <v>1.5</v>
      </c>
      <c r="H127" s="54">
        <f>D127*G127</f>
        <v>2.6999999999999997</v>
      </c>
      <c r="I127" s="54"/>
    </row>
    <row r="128" spans="1:9" x14ac:dyDescent="0.25">
      <c r="D128" s="55"/>
      <c r="E128" s="52"/>
      <c r="F128" s="56" t="s">
        <v>53</v>
      </c>
      <c r="G128" s="57"/>
      <c r="H128" s="58">
        <f>SUM(H123:H127)</f>
        <v>22.2</v>
      </c>
      <c r="I128" s="54">
        <f>H128</f>
        <v>22.2</v>
      </c>
    </row>
    <row r="129" spans="1:9" s="23" customFormat="1" x14ac:dyDescent="0.25">
      <c r="A129" s="12"/>
      <c r="B129" s="13"/>
      <c r="C129" s="12"/>
      <c r="D129" s="14"/>
      <c r="E129"/>
      <c r="F129" t="s">
        <v>54</v>
      </c>
      <c r="G129" s="15"/>
      <c r="H129" s="16">
        <f>H128/Einkaufsliste!$G$2</f>
        <v>1.8499999999999999</v>
      </c>
      <c r="I129" s="16"/>
    </row>
    <row r="130" spans="1:9" x14ac:dyDescent="0.25">
      <c r="G130" s="29"/>
    </row>
    <row r="131" spans="1:9" x14ac:dyDescent="0.25">
      <c r="D131" s="14" t="s">
        <v>119</v>
      </c>
      <c r="G131" s="29"/>
      <c r="I131" s="64" t="s">
        <v>174</v>
      </c>
    </row>
    <row r="132" spans="1:9" x14ac:dyDescent="0.25">
      <c r="D132" s="23" t="s">
        <v>176</v>
      </c>
      <c r="G132" s="29"/>
    </row>
    <row r="133" spans="1:9" x14ac:dyDescent="0.25">
      <c r="A133" s="21" t="s">
        <v>2</v>
      </c>
      <c r="B133" s="22" t="s">
        <v>6</v>
      </c>
      <c r="C133" s="23"/>
      <c r="D133" s="55" t="s">
        <v>6</v>
      </c>
      <c r="E133" s="56" t="s">
        <v>7</v>
      </c>
      <c r="F133" s="56" t="s">
        <v>8</v>
      </c>
      <c r="G133" s="57" t="s">
        <v>9</v>
      </c>
      <c r="H133" s="58" t="s">
        <v>10</v>
      </c>
      <c r="I133" s="58" t="s">
        <v>11</v>
      </c>
    </row>
    <row r="134" spans="1:9" x14ac:dyDescent="0.25">
      <c r="A134" s="12">
        <v>75</v>
      </c>
      <c r="D134" s="55">
        <f>A134*Einkaufsliste!$G$2</f>
        <v>900</v>
      </c>
      <c r="E134" s="52" t="s">
        <v>13</v>
      </c>
      <c r="F134" s="52" t="s">
        <v>120</v>
      </c>
      <c r="G134" s="61">
        <v>2.5000000000000001E-3</v>
      </c>
      <c r="H134" s="54">
        <f t="shared" ref="H134:H142" si="5">D134*G134</f>
        <v>2.25</v>
      </c>
      <c r="I134" s="54"/>
    </row>
    <row r="135" spans="1:9" x14ac:dyDescent="0.25">
      <c r="A135" s="12">
        <v>0.5</v>
      </c>
      <c r="D135" s="55">
        <f>A135*Einkaufsliste!$G$2</f>
        <v>6</v>
      </c>
      <c r="E135" s="52" t="s">
        <v>25</v>
      </c>
      <c r="F135" s="52" t="s">
        <v>66</v>
      </c>
      <c r="G135" s="61">
        <v>0.1</v>
      </c>
      <c r="H135" s="54">
        <f t="shared" si="5"/>
        <v>0.60000000000000009</v>
      </c>
      <c r="I135" s="54"/>
    </row>
    <row r="136" spans="1:9" x14ac:dyDescent="0.25">
      <c r="A136" s="12">
        <v>0.15</v>
      </c>
      <c r="D136" s="55">
        <f>A136*Einkaufsliste!$G$2</f>
        <v>1.7999999999999998</v>
      </c>
      <c r="E136" s="52" t="s">
        <v>25</v>
      </c>
      <c r="F136" s="52" t="s">
        <v>121</v>
      </c>
      <c r="G136" s="61">
        <v>1</v>
      </c>
      <c r="H136" s="54">
        <f t="shared" si="5"/>
        <v>1.7999999999999998</v>
      </c>
      <c r="I136" s="54"/>
    </row>
    <row r="137" spans="1:9" x14ac:dyDescent="0.25">
      <c r="A137" s="12">
        <v>0.3</v>
      </c>
      <c r="D137" s="55">
        <f>A137*Einkaufsliste!$G$2</f>
        <v>3.5999999999999996</v>
      </c>
      <c r="E137" s="52" t="s">
        <v>25</v>
      </c>
      <c r="F137" s="52" t="s">
        <v>122</v>
      </c>
      <c r="G137" s="61">
        <v>0.3</v>
      </c>
      <c r="H137" s="54">
        <f t="shared" si="5"/>
        <v>1.0799999999999998</v>
      </c>
      <c r="I137" s="54"/>
    </row>
    <row r="138" spans="1:9" x14ac:dyDescent="0.25">
      <c r="A138" s="12">
        <v>0.15</v>
      </c>
      <c r="D138" s="55">
        <f>A138*Einkaufsliste!$G$2</f>
        <v>1.7999999999999998</v>
      </c>
      <c r="E138" s="52" t="s">
        <v>25</v>
      </c>
      <c r="F138" s="52" t="s">
        <v>123</v>
      </c>
      <c r="G138" s="61">
        <v>1</v>
      </c>
      <c r="H138" s="54">
        <f t="shared" si="5"/>
        <v>1.7999999999999998</v>
      </c>
      <c r="I138" s="54"/>
    </row>
    <row r="139" spans="1:9" x14ac:dyDescent="0.25">
      <c r="A139" s="12">
        <v>0.1</v>
      </c>
      <c r="D139" s="55">
        <f>A139*Einkaufsliste!$G$2</f>
        <v>1.2000000000000002</v>
      </c>
      <c r="E139" s="52" t="s">
        <v>25</v>
      </c>
      <c r="F139" s="52" t="s">
        <v>124</v>
      </c>
      <c r="G139" s="61">
        <v>1</v>
      </c>
      <c r="H139" s="54">
        <f t="shared" si="5"/>
        <v>1.2000000000000002</v>
      </c>
      <c r="I139" s="54"/>
    </row>
    <row r="140" spans="1:9" x14ac:dyDescent="0.25">
      <c r="A140" s="12">
        <v>0.35</v>
      </c>
      <c r="D140" s="55">
        <f>A140*Einkaufsliste!$G$2</f>
        <v>4.1999999999999993</v>
      </c>
      <c r="E140" s="52" t="s">
        <v>125</v>
      </c>
      <c r="F140" s="52" t="s">
        <v>126</v>
      </c>
      <c r="G140" s="61">
        <v>2</v>
      </c>
      <c r="H140" s="54">
        <f t="shared" si="5"/>
        <v>8.3999999999999986</v>
      </c>
      <c r="I140" s="54"/>
    </row>
    <row r="141" spans="1:9" x14ac:dyDescent="0.25">
      <c r="A141" s="12">
        <v>0.25</v>
      </c>
      <c r="D141" s="55">
        <f>A141*Einkaufsliste!$G$2</f>
        <v>3</v>
      </c>
      <c r="E141" s="52" t="s">
        <v>74</v>
      </c>
      <c r="F141" s="52" t="s">
        <v>127</v>
      </c>
      <c r="G141" s="61">
        <v>0.5</v>
      </c>
      <c r="H141" s="54">
        <f t="shared" si="5"/>
        <v>1.5</v>
      </c>
      <c r="I141" s="54"/>
    </row>
    <row r="142" spans="1:9" x14ac:dyDescent="0.25">
      <c r="A142" s="12">
        <v>0.25</v>
      </c>
      <c r="D142" s="55">
        <f>A142*Einkaufsliste!$G$2</f>
        <v>3</v>
      </c>
      <c r="E142" s="52" t="s">
        <v>89</v>
      </c>
      <c r="F142" s="52" t="s">
        <v>128</v>
      </c>
      <c r="G142" s="61">
        <v>1</v>
      </c>
      <c r="H142" s="54">
        <f t="shared" si="5"/>
        <v>3</v>
      </c>
      <c r="I142" s="54"/>
    </row>
    <row r="143" spans="1:9" s="23" customFormat="1" x14ac:dyDescent="0.25">
      <c r="A143" s="12"/>
      <c r="B143" s="13"/>
      <c r="C143" s="12"/>
      <c r="D143" s="55"/>
      <c r="E143" s="52"/>
      <c r="F143" s="56" t="s">
        <v>53</v>
      </c>
      <c r="G143" s="57"/>
      <c r="H143" s="58">
        <f>SUM(H134:H142)</f>
        <v>21.63</v>
      </c>
      <c r="I143" s="54">
        <f>H143</f>
        <v>21.63</v>
      </c>
    </row>
    <row r="144" spans="1:9" x14ac:dyDescent="0.25">
      <c r="F144" t="s">
        <v>54</v>
      </c>
      <c r="H144" s="16">
        <f>H143/Einkaufsliste!$G$2</f>
        <v>1.8025</v>
      </c>
    </row>
    <row r="146" spans="1:9" x14ac:dyDescent="0.25">
      <c r="D146" s="21" t="s">
        <v>129</v>
      </c>
      <c r="I146" s="64" t="s">
        <v>174</v>
      </c>
    </row>
    <row r="147" spans="1:9" x14ac:dyDescent="0.25">
      <c r="A147" s="21" t="s">
        <v>2</v>
      </c>
      <c r="B147" s="22" t="s">
        <v>6</v>
      </c>
      <c r="C147" s="23"/>
      <c r="D147" s="55" t="s">
        <v>6</v>
      </c>
      <c r="E147" s="56" t="s">
        <v>7</v>
      </c>
      <c r="F147" s="56" t="s">
        <v>8</v>
      </c>
      <c r="G147" s="57" t="s">
        <v>9</v>
      </c>
      <c r="H147" s="58" t="s">
        <v>10</v>
      </c>
      <c r="I147" s="58" t="s">
        <v>11</v>
      </c>
    </row>
    <row r="148" spans="1:9" x14ac:dyDescent="0.25">
      <c r="A148" s="12">
        <v>1</v>
      </c>
      <c r="D148" s="55">
        <f>A148*Einkaufsliste!$G$2</f>
        <v>12</v>
      </c>
      <c r="E148" s="52" t="s">
        <v>25</v>
      </c>
      <c r="F148" s="52" t="s">
        <v>130</v>
      </c>
      <c r="G148" s="53"/>
      <c r="H148" s="54"/>
      <c r="I148" s="54"/>
    </row>
    <row r="149" spans="1:9" x14ac:dyDescent="0.25">
      <c r="A149" s="12">
        <v>20</v>
      </c>
      <c r="D149" s="55">
        <f>A149*Einkaufsliste!$G$2</f>
        <v>240</v>
      </c>
      <c r="E149" s="52" t="s">
        <v>13</v>
      </c>
      <c r="F149" s="52" t="s">
        <v>177</v>
      </c>
      <c r="G149" s="53"/>
      <c r="H149" s="54"/>
      <c r="I149" s="54"/>
    </row>
    <row r="150" spans="1:9" x14ac:dyDescent="0.25">
      <c r="A150" s="12">
        <v>20</v>
      </c>
      <c r="D150" s="55">
        <f>A150*Einkaufsliste!$G$2</f>
        <v>240</v>
      </c>
      <c r="E150" s="52" t="s">
        <v>13</v>
      </c>
      <c r="F150" s="52" t="s">
        <v>178</v>
      </c>
      <c r="G150" s="53"/>
      <c r="H150" s="54"/>
      <c r="I150" s="54"/>
    </row>
    <row r="151" spans="1:9" x14ac:dyDescent="0.25">
      <c r="D151" s="55"/>
      <c r="E151" s="52"/>
      <c r="F151" s="52" t="s">
        <v>131</v>
      </c>
      <c r="G151" s="53"/>
      <c r="H151" s="54"/>
      <c r="I151" s="54"/>
    </row>
    <row r="152" spans="1:9" x14ac:dyDescent="0.25">
      <c r="D152" s="55"/>
      <c r="E152" s="52"/>
      <c r="F152" s="56" t="s">
        <v>53</v>
      </c>
      <c r="G152" s="53"/>
      <c r="H152" s="54"/>
      <c r="I152" s="58">
        <f>SUM(I4:I151)</f>
        <v>347.54999999999995</v>
      </c>
    </row>
    <row r="153" spans="1:9" x14ac:dyDescent="0.25">
      <c r="F153" t="s">
        <v>54</v>
      </c>
      <c r="I153" s="16">
        <f>I152/Einkaufsliste!G2</f>
        <v>28.962499999999995</v>
      </c>
    </row>
  </sheetData>
  <printOptions gridLines="1"/>
  <pageMargins left="0.59027777777777801" right="0.23611111111111099" top="0.74791666666666701" bottom="0.74791666666666701" header="0.511811023622047" footer="0.511811023622047"/>
  <pageSetup paperSize="9" orientation="portrait" horizontalDpi="300" verticalDpi="300"/>
  <rowBreaks count="2" manualBreakCount="2">
    <brk id="99" max="16383" man="1"/>
    <brk id="1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zoomScale="120" zoomScaleNormal="120" workbookViewId="0"/>
  </sheetViews>
  <sheetFormatPr baseColWidth="10" defaultColWidth="10.7109375" defaultRowHeight="15" x14ac:dyDescent="0.25"/>
  <cols>
    <col min="1" max="1" width="1.42578125" customWidth="1"/>
    <col min="2" max="5" width="10.5703125" style="12" hidden="1"/>
    <col min="6" max="6" width="10.5703125" style="14"/>
    <col min="8" max="8" width="43.140625" customWidth="1"/>
    <col min="9" max="9" width="10.5703125" style="30" hidden="1"/>
    <col min="10" max="10" width="10.5703125" style="16"/>
    <col min="11" max="11" width="14.7109375" style="31" customWidth="1"/>
  </cols>
  <sheetData>
    <row r="1" spans="2:11" ht="43.5" customHeight="1" x14ac:dyDescent="0.25">
      <c r="B1" s="77" t="s">
        <v>132</v>
      </c>
      <c r="C1" s="77"/>
      <c r="D1" s="77"/>
      <c r="E1" s="77"/>
      <c r="F1" s="77"/>
      <c r="G1" s="77"/>
      <c r="H1" s="77"/>
      <c r="I1" s="77"/>
      <c r="J1" s="77"/>
      <c r="K1" s="77"/>
    </row>
    <row r="2" spans="2:11" x14ac:dyDescent="0.25">
      <c r="E2" s="17"/>
      <c r="F2" s="14" t="s">
        <v>0</v>
      </c>
      <c r="G2" s="18">
        <v>10</v>
      </c>
      <c r="J2" s="23" t="s">
        <v>1</v>
      </c>
      <c r="K2" s="32">
        <v>7</v>
      </c>
    </row>
    <row r="3" spans="2:11" s="23" customFormat="1" x14ac:dyDescent="0.25">
      <c r="B3" s="21" t="s">
        <v>2</v>
      </c>
      <c r="C3" s="21" t="s">
        <v>3</v>
      </c>
      <c r="D3" s="21" t="s">
        <v>4</v>
      </c>
      <c r="F3" s="14" t="s">
        <v>6</v>
      </c>
      <c r="G3" s="23" t="s">
        <v>7</v>
      </c>
      <c r="H3" s="23" t="s">
        <v>8</v>
      </c>
      <c r="I3" s="33" t="s">
        <v>9</v>
      </c>
      <c r="J3" s="19" t="s">
        <v>10</v>
      </c>
      <c r="K3" s="34" t="s">
        <v>11</v>
      </c>
    </row>
    <row r="4" spans="2:11" x14ac:dyDescent="0.25">
      <c r="B4" s="12">
        <v>75</v>
      </c>
      <c r="C4" s="12">
        <f>B4*G2*K2</f>
        <v>5250</v>
      </c>
      <c r="D4" s="12">
        <f t="shared" ref="D4:D35" si="0">F4/$K$2</f>
        <v>750</v>
      </c>
      <c r="F4" s="14">
        <f t="shared" ref="F4:F35" si="1">C4-E4</f>
        <v>5250</v>
      </c>
      <c r="G4" t="s">
        <v>13</v>
      </c>
      <c r="H4" t="s">
        <v>14</v>
      </c>
      <c r="I4" s="30">
        <v>3.0000000000000001E-3</v>
      </c>
      <c r="J4" s="16">
        <f t="shared" ref="J4:J35" si="2">F4*I4</f>
        <v>15.75</v>
      </c>
    </row>
    <row r="5" spans="2:11" ht="30" x14ac:dyDescent="0.25">
      <c r="B5" s="12">
        <v>75</v>
      </c>
      <c r="C5" s="12">
        <f t="shared" ref="C5:C24" si="3">$G$2*$K$2*B5</f>
        <v>5250</v>
      </c>
      <c r="D5" s="12">
        <f t="shared" si="0"/>
        <v>750</v>
      </c>
      <c r="F5" s="14">
        <f t="shared" si="1"/>
        <v>5250</v>
      </c>
      <c r="G5" t="s">
        <v>13</v>
      </c>
      <c r="H5" s="35" t="s">
        <v>133</v>
      </c>
      <c r="I5" s="30">
        <v>2E-3</v>
      </c>
      <c r="J5" s="16">
        <f t="shared" si="2"/>
        <v>10.5</v>
      </c>
    </row>
    <row r="6" spans="2:11" x14ac:dyDescent="0.25">
      <c r="B6" s="12">
        <v>20</v>
      </c>
      <c r="C6" s="12">
        <f t="shared" si="3"/>
        <v>1400</v>
      </c>
      <c r="D6" s="12">
        <f t="shared" si="0"/>
        <v>200</v>
      </c>
      <c r="F6" s="14">
        <f t="shared" si="1"/>
        <v>1400</v>
      </c>
      <c r="G6" t="s">
        <v>13</v>
      </c>
      <c r="H6" t="s">
        <v>15</v>
      </c>
      <c r="I6" s="30">
        <v>6.0000000000000001E-3</v>
      </c>
      <c r="J6" s="16">
        <f t="shared" si="2"/>
        <v>8.4</v>
      </c>
    </row>
    <row r="7" spans="2:11" x14ac:dyDescent="0.25">
      <c r="B7" s="12">
        <v>20</v>
      </c>
      <c r="C7" s="12">
        <f t="shared" si="3"/>
        <v>1400</v>
      </c>
      <c r="D7" s="12">
        <f t="shared" si="0"/>
        <v>200</v>
      </c>
      <c r="F7" s="14">
        <f t="shared" si="1"/>
        <v>1400</v>
      </c>
      <c r="G7" t="s">
        <v>13</v>
      </c>
      <c r="H7" t="s">
        <v>16</v>
      </c>
      <c r="I7" s="30">
        <v>6.0000000000000001E-3</v>
      </c>
      <c r="J7" s="16">
        <f t="shared" si="2"/>
        <v>8.4</v>
      </c>
    </row>
    <row r="8" spans="2:11" x14ac:dyDescent="0.25">
      <c r="B8" s="12">
        <v>10</v>
      </c>
      <c r="C8" s="12">
        <f t="shared" si="3"/>
        <v>700</v>
      </c>
      <c r="D8" s="12">
        <f t="shared" si="0"/>
        <v>100</v>
      </c>
      <c r="F8" s="14">
        <f t="shared" si="1"/>
        <v>700</v>
      </c>
      <c r="G8" t="s">
        <v>13</v>
      </c>
      <c r="H8" t="s">
        <v>17</v>
      </c>
      <c r="I8" s="30">
        <v>0.01</v>
      </c>
      <c r="J8" s="16">
        <f t="shared" si="2"/>
        <v>7</v>
      </c>
    </row>
    <row r="9" spans="2:11" x14ac:dyDescent="0.25">
      <c r="B9" s="12">
        <v>10</v>
      </c>
      <c r="C9" s="12">
        <f t="shared" si="3"/>
        <v>700</v>
      </c>
      <c r="D9" s="12">
        <f t="shared" si="0"/>
        <v>100</v>
      </c>
      <c r="F9" s="14">
        <f t="shared" si="1"/>
        <v>700</v>
      </c>
      <c r="G9" t="s">
        <v>13</v>
      </c>
      <c r="H9" t="s">
        <v>18</v>
      </c>
      <c r="I9" s="30">
        <v>0.01</v>
      </c>
      <c r="J9" s="16">
        <f t="shared" si="2"/>
        <v>7</v>
      </c>
    </row>
    <row r="10" spans="2:11" x14ac:dyDescent="0.25">
      <c r="B10" s="12">
        <v>5</v>
      </c>
      <c r="C10" s="12">
        <f t="shared" si="3"/>
        <v>350</v>
      </c>
      <c r="D10" s="12">
        <f t="shared" si="0"/>
        <v>50</v>
      </c>
      <c r="F10" s="14">
        <f t="shared" si="1"/>
        <v>350</v>
      </c>
      <c r="G10" t="s">
        <v>13</v>
      </c>
      <c r="H10" t="s">
        <v>58</v>
      </c>
      <c r="I10" s="30">
        <v>0.01</v>
      </c>
      <c r="J10" s="16">
        <f t="shared" si="2"/>
        <v>3.5</v>
      </c>
    </row>
    <row r="11" spans="2:11" x14ac:dyDescent="0.25">
      <c r="B11" s="12">
        <v>15</v>
      </c>
      <c r="C11" s="12">
        <f t="shared" si="3"/>
        <v>1050</v>
      </c>
      <c r="D11" s="12">
        <f t="shared" si="0"/>
        <v>150</v>
      </c>
      <c r="F11" s="14">
        <f t="shared" si="1"/>
        <v>1050</v>
      </c>
      <c r="G11" t="s">
        <v>13</v>
      </c>
      <c r="H11" t="s">
        <v>19</v>
      </c>
      <c r="I11" s="30">
        <v>5.0000000000000001E-3</v>
      </c>
      <c r="J11" s="16">
        <f t="shared" si="2"/>
        <v>5.25</v>
      </c>
    </row>
    <row r="12" spans="2:11" x14ac:dyDescent="0.25">
      <c r="B12" s="12">
        <v>2</v>
      </c>
      <c r="C12" s="12">
        <f t="shared" si="3"/>
        <v>140</v>
      </c>
      <c r="D12" s="12">
        <f t="shared" si="0"/>
        <v>20</v>
      </c>
      <c r="F12" s="14">
        <f t="shared" si="1"/>
        <v>140</v>
      </c>
      <c r="G12" t="s">
        <v>20</v>
      </c>
      <c r="H12" t="s">
        <v>134</v>
      </c>
      <c r="I12" s="30">
        <v>0.05</v>
      </c>
      <c r="J12" s="16">
        <f t="shared" si="2"/>
        <v>7</v>
      </c>
    </row>
    <row r="13" spans="2:11" x14ac:dyDescent="0.25">
      <c r="B13" s="12">
        <v>15</v>
      </c>
      <c r="C13" s="12">
        <f t="shared" si="3"/>
        <v>1050</v>
      </c>
      <c r="D13" s="12">
        <f t="shared" si="0"/>
        <v>150</v>
      </c>
      <c r="F13" s="14">
        <f t="shared" si="1"/>
        <v>1050</v>
      </c>
      <c r="G13" t="s">
        <v>13</v>
      </c>
      <c r="H13" t="s">
        <v>135</v>
      </c>
      <c r="I13" s="30">
        <v>6.0000000000000001E-3</v>
      </c>
      <c r="J13" s="16">
        <f t="shared" si="2"/>
        <v>6.3</v>
      </c>
    </row>
    <row r="14" spans="2:11" x14ac:dyDescent="0.25">
      <c r="B14" s="12">
        <v>0.3</v>
      </c>
      <c r="C14" s="12">
        <f t="shared" si="3"/>
        <v>21</v>
      </c>
      <c r="D14" s="12">
        <f t="shared" si="0"/>
        <v>3</v>
      </c>
      <c r="F14" s="14">
        <f t="shared" si="1"/>
        <v>21</v>
      </c>
      <c r="G14" t="s">
        <v>22</v>
      </c>
      <c r="H14" t="s">
        <v>136</v>
      </c>
      <c r="I14" s="30">
        <f>1.5/250</f>
        <v>6.0000000000000001E-3</v>
      </c>
      <c r="J14" s="16">
        <f t="shared" si="2"/>
        <v>0.126</v>
      </c>
    </row>
    <row r="15" spans="2:11" x14ac:dyDescent="0.25">
      <c r="B15" s="12">
        <v>0.25</v>
      </c>
      <c r="C15" s="12">
        <f t="shared" si="3"/>
        <v>17.5</v>
      </c>
      <c r="D15" s="12">
        <f t="shared" si="0"/>
        <v>2.5</v>
      </c>
      <c r="F15" s="14">
        <f t="shared" si="1"/>
        <v>17.5</v>
      </c>
      <c r="G15" t="s">
        <v>24</v>
      </c>
      <c r="H15" t="s">
        <v>137</v>
      </c>
      <c r="I15" s="30">
        <v>0.6</v>
      </c>
      <c r="J15" s="16">
        <f t="shared" si="2"/>
        <v>10.5</v>
      </c>
    </row>
    <row r="16" spans="2:11" x14ac:dyDescent="0.25">
      <c r="B16" s="12">
        <v>0.02</v>
      </c>
      <c r="C16" s="12">
        <f t="shared" si="3"/>
        <v>1.4000000000000001</v>
      </c>
      <c r="D16" s="12">
        <f t="shared" si="0"/>
        <v>0.2</v>
      </c>
      <c r="F16" s="14">
        <f t="shared" si="1"/>
        <v>1.4000000000000001</v>
      </c>
      <c r="G16" t="s">
        <v>24</v>
      </c>
      <c r="H16" t="s">
        <v>138</v>
      </c>
      <c r="I16" s="30">
        <v>1.5</v>
      </c>
      <c r="J16" s="16">
        <f t="shared" si="2"/>
        <v>2.1</v>
      </c>
    </row>
    <row r="17" spans="2:10" x14ac:dyDescent="0.25">
      <c r="B17" s="12">
        <v>0.3</v>
      </c>
      <c r="C17" s="12">
        <f t="shared" si="3"/>
        <v>21</v>
      </c>
      <c r="D17" s="12">
        <f t="shared" si="0"/>
        <v>3</v>
      </c>
      <c r="F17" s="14">
        <f t="shared" si="1"/>
        <v>21</v>
      </c>
      <c r="G17" t="s">
        <v>25</v>
      </c>
      <c r="H17" t="s">
        <v>26</v>
      </c>
      <c r="I17" s="30">
        <v>0.25</v>
      </c>
      <c r="J17" s="16">
        <f t="shared" si="2"/>
        <v>5.25</v>
      </c>
    </row>
    <row r="18" spans="2:10" x14ac:dyDescent="0.25">
      <c r="B18" s="12">
        <v>0.25</v>
      </c>
      <c r="C18" s="12">
        <f t="shared" si="3"/>
        <v>17.5</v>
      </c>
      <c r="D18" s="12">
        <f t="shared" si="0"/>
        <v>2.5</v>
      </c>
      <c r="F18" s="14">
        <f t="shared" si="1"/>
        <v>17.5</v>
      </c>
      <c r="G18" t="s">
        <v>24</v>
      </c>
      <c r="H18" t="s">
        <v>27</v>
      </c>
      <c r="I18" s="30">
        <v>1</v>
      </c>
      <c r="J18" s="16">
        <f t="shared" si="2"/>
        <v>17.5</v>
      </c>
    </row>
    <row r="19" spans="2:10" ht="30" x14ac:dyDescent="0.25">
      <c r="B19" s="12">
        <v>35</v>
      </c>
      <c r="C19" s="12">
        <f t="shared" si="3"/>
        <v>2450</v>
      </c>
      <c r="D19" s="12">
        <f t="shared" si="0"/>
        <v>350</v>
      </c>
      <c r="F19" s="14">
        <f t="shared" si="1"/>
        <v>2450</v>
      </c>
      <c r="G19" t="s">
        <v>13</v>
      </c>
      <c r="H19" s="35" t="s">
        <v>139</v>
      </c>
      <c r="I19" s="30">
        <v>1E-3</v>
      </c>
      <c r="J19" s="16">
        <f t="shared" si="2"/>
        <v>2.4500000000000002</v>
      </c>
    </row>
    <row r="20" spans="2:10" ht="30" x14ac:dyDescent="0.25">
      <c r="B20" s="12">
        <v>125</v>
      </c>
      <c r="C20" s="12">
        <f t="shared" si="3"/>
        <v>8750</v>
      </c>
      <c r="D20" s="12">
        <f t="shared" si="0"/>
        <v>1250</v>
      </c>
      <c r="F20" s="14">
        <f t="shared" si="1"/>
        <v>8750</v>
      </c>
      <c r="G20" t="s">
        <v>13</v>
      </c>
      <c r="H20" s="35" t="s">
        <v>140</v>
      </c>
      <c r="I20" s="30">
        <v>3.0000000000000001E-3</v>
      </c>
      <c r="J20" s="16">
        <f t="shared" si="2"/>
        <v>26.25</v>
      </c>
    </row>
    <row r="21" spans="2:10" ht="45" x14ac:dyDescent="0.25">
      <c r="B21" s="12">
        <v>200</v>
      </c>
      <c r="C21" s="12">
        <f t="shared" si="3"/>
        <v>14000</v>
      </c>
      <c r="D21" s="12">
        <f t="shared" si="0"/>
        <v>2000</v>
      </c>
      <c r="F21" s="14">
        <f t="shared" si="1"/>
        <v>14000</v>
      </c>
      <c r="G21" t="s">
        <v>13</v>
      </c>
      <c r="H21" s="35" t="s">
        <v>141</v>
      </c>
      <c r="I21" s="30">
        <v>3.0000000000000001E-3</v>
      </c>
      <c r="J21" s="16">
        <f t="shared" si="2"/>
        <v>42</v>
      </c>
    </row>
    <row r="22" spans="2:10" x14ac:dyDescent="0.25">
      <c r="B22" s="12">
        <v>0.25</v>
      </c>
      <c r="C22" s="12">
        <f t="shared" si="3"/>
        <v>17.5</v>
      </c>
      <c r="D22" s="12">
        <f t="shared" si="0"/>
        <v>2.5</v>
      </c>
      <c r="F22" s="14">
        <f t="shared" si="1"/>
        <v>17.5</v>
      </c>
      <c r="G22" t="s">
        <v>25</v>
      </c>
      <c r="H22" t="s">
        <v>66</v>
      </c>
      <c r="I22" s="30">
        <v>0.1</v>
      </c>
      <c r="J22" s="16">
        <f t="shared" si="2"/>
        <v>1.75</v>
      </c>
    </row>
    <row r="23" spans="2:10" x14ac:dyDescent="0.25">
      <c r="B23" s="12">
        <v>0.05</v>
      </c>
      <c r="C23" s="12">
        <f t="shared" si="3"/>
        <v>3.5</v>
      </c>
      <c r="D23" s="12">
        <f t="shared" si="0"/>
        <v>0.5</v>
      </c>
      <c r="F23" s="14">
        <f t="shared" si="1"/>
        <v>3.5</v>
      </c>
      <c r="G23" t="s">
        <v>25</v>
      </c>
      <c r="H23" t="s">
        <v>67</v>
      </c>
      <c r="I23" s="30">
        <v>0.5</v>
      </c>
      <c r="J23" s="16">
        <f t="shared" si="2"/>
        <v>1.75</v>
      </c>
    </row>
    <row r="24" spans="2:10" x14ac:dyDescent="0.25">
      <c r="B24" s="12">
        <v>2.5</v>
      </c>
      <c r="C24" s="12">
        <f t="shared" si="3"/>
        <v>175</v>
      </c>
      <c r="D24" s="12">
        <f t="shared" si="0"/>
        <v>25</v>
      </c>
      <c r="F24" s="14">
        <f t="shared" si="1"/>
        <v>175</v>
      </c>
      <c r="G24" t="s">
        <v>13</v>
      </c>
      <c r="H24" t="s">
        <v>142</v>
      </c>
      <c r="I24" s="30">
        <v>2E-3</v>
      </c>
      <c r="J24" s="16">
        <f t="shared" si="2"/>
        <v>0.35000000000000003</v>
      </c>
    </row>
    <row r="25" spans="2:10" x14ac:dyDescent="0.25">
      <c r="C25" s="12">
        <v>4</v>
      </c>
      <c r="D25" s="12">
        <f t="shared" si="0"/>
        <v>0.5714285714285714</v>
      </c>
      <c r="F25" s="14">
        <f t="shared" si="1"/>
        <v>4</v>
      </c>
      <c r="G25" t="s">
        <v>28</v>
      </c>
      <c r="H25" t="s">
        <v>143</v>
      </c>
      <c r="I25" s="30">
        <v>1</v>
      </c>
      <c r="J25" s="16">
        <f t="shared" si="2"/>
        <v>4</v>
      </c>
    </row>
    <row r="26" spans="2:10" x14ac:dyDescent="0.25">
      <c r="C26" s="12">
        <v>1</v>
      </c>
      <c r="D26" s="12">
        <f t="shared" si="0"/>
        <v>0.14285714285714285</v>
      </c>
      <c r="F26" s="14">
        <f t="shared" si="1"/>
        <v>1</v>
      </c>
      <c r="G26" t="s">
        <v>28</v>
      </c>
      <c r="H26" t="s">
        <v>144</v>
      </c>
      <c r="I26" s="30">
        <v>2</v>
      </c>
      <c r="J26" s="16">
        <f t="shared" si="2"/>
        <v>2</v>
      </c>
    </row>
    <row r="27" spans="2:10" x14ac:dyDescent="0.25">
      <c r="C27" s="12">
        <v>1</v>
      </c>
      <c r="D27" s="12">
        <f t="shared" si="0"/>
        <v>0.14285714285714285</v>
      </c>
      <c r="F27" s="14">
        <f t="shared" si="1"/>
        <v>1</v>
      </c>
      <c r="G27" t="s">
        <v>30</v>
      </c>
      <c r="H27" t="s">
        <v>31</v>
      </c>
      <c r="I27" s="30">
        <v>2</v>
      </c>
      <c r="J27" s="16">
        <f t="shared" si="2"/>
        <v>2</v>
      </c>
    </row>
    <row r="28" spans="2:10" x14ac:dyDescent="0.25">
      <c r="B28" s="12">
        <v>3.3000000000000002E-2</v>
      </c>
      <c r="C28" s="12">
        <f>$G$2*$K$2*B28</f>
        <v>2.31</v>
      </c>
      <c r="D28" s="12">
        <f t="shared" si="0"/>
        <v>0.33</v>
      </c>
      <c r="F28" s="14">
        <f t="shared" si="1"/>
        <v>2.31</v>
      </c>
      <c r="G28" t="s">
        <v>25</v>
      </c>
      <c r="H28" t="s">
        <v>145</v>
      </c>
      <c r="I28" s="30">
        <v>0.7</v>
      </c>
      <c r="J28" s="16">
        <f t="shared" si="2"/>
        <v>1.617</v>
      </c>
    </row>
    <row r="29" spans="2:10" x14ac:dyDescent="0.25">
      <c r="B29" s="12">
        <f>30/7</f>
        <v>4.2857142857142856</v>
      </c>
      <c r="C29" s="12">
        <v>1</v>
      </c>
      <c r="D29" s="12">
        <f t="shared" si="0"/>
        <v>0.14285714285714285</v>
      </c>
      <c r="F29" s="14">
        <f t="shared" si="1"/>
        <v>1</v>
      </c>
      <c r="G29" t="s">
        <v>30</v>
      </c>
      <c r="H29" t="s">
        <v>33</v>
      </c>
      <c r="I29" s="30">
        <v>2E-3</v>
      </c>
      <c r="J29" s="16">
        <f t="shared" si="2"/>
        <v>2E-3</v>
      </c>
    </row>
    <row r="30" spans="2:10" x14ac:dyDescent="0.25">
      <c r="C30" s="12">
        <v>1</v>
      </c>
      <c r="D30" s="12">
        <f t="shared" si="0"/>
        <v>0.14285714285714285</v>
      </c>
      <c r="F30" s="14">
        <f t="shared" si="1"/>
        <v>1</v>
      </c>
      <c r="G30" t="s">
        <v>34</v>
      </c>
      <c r="H30" t="s">
        <v>146</v>
      </c>
      <c r="I30" s="30">
        <v>2</v>
      </c>
      <c r="J30" s="16">
        <f t="shared" si="2"/>
        <v>2</v>
      </c>
    </row>
    <row r="31" spans="2:10" x14ac:dyDescent="0.25">
      <c r="C31" s="12">
        <v>1</v>
      </c>
      <c r="D31" s="12">
        <f t="shared" si="0"/>
        <v>0.14285714285714285</v>
      </c>
      <c r="F31" s="14">
        <f t="shared" si="1"/>
        <v>1</v>
      </c>
      <c r="G31" t="s">
        <v>34</v>
      </c>
      <c r="H31" t="s">
        <v>147</v>
      </c>
      <c r="I31" s="30">
        <v>2</v>
      </c>
      <c r="J31" s="16">
        <f t="shared" si="2"/>
        <v>2</v>
      </c>
    </row>
    <row r="32" spans="2:10" x14ac:dyDescent="0.25">
      <c r="C32" s="12">
        <v>1</v>
      </c>
      <c r="D32" s="12">
        <f t="shared" si="0"/>
        <v>0.14285714285714285</v>
      </c>
      <c r="F32" s="14">
        <f t="shared" si="1"/>
        <v>1</v>
      </c>
      <c r="G32" t="s">
        <v>34</v>
      </c>
      <c r="H32" t="s">
        <v>37</v>
      </c>
      <c r="I32" s="30">
        <v>1</v>
      </c>
      <c r="J32" s="16">
        <f t="shared" si="2"/>
        <v>1</v>
      </c>
    </row>
    <row r="33" spans="2:10" x14ac:dyDescent="0.25">
      <c r="C33" s="12">
        <v>1</v>
      </c>
      <c r="D33" s="12">
        <f t="shared" si="0"/>
        <v>0.14285714285714285</v>
      </c>
      <c r="F33" s="14">
        <f t="shared" si="1"/>
        <v>1</v>
      </c>
      <c r="G33" t="s">
        <v>30</v>
      </c>
      <c r="H33" t="s">
        <v>148</v>
      </c>
      <c r="I33" s="30">
        <v>1</v>
      </c>
      <c r="J33" s="16">
        <f t="shared" si="2"/>
        <v>1</v>
      </c>
    </row>
    <row r="34" spans="2:10" x14ac:dyDescent="0.25">
      <c r="B34" s="12">
        <v>0.1</v>
      </c>
      <c r="C34" s="12">
        <f>$G$2*$K$2*B34</f>
        <v>7</v>
      </c>
      <c r="D34" s="12">
        <f t="shared" si="0"/>
        <v>1</v>
      </c>
      <c r="F34" s="14">
        <f t="shared" si="1"/>
        <v>7</v>
      </c>
      <c r="G34" t="s">
        <v>89</v>
      </c>
      <c r="H34" t="s">
        <v>149</v>
      </c>
      <c r="I34" s="30">
        <v>1.5</v>
      </c>
      <c r="J34" s="16">
        <f t="shared" si="2"/>
        <v>10.5</v>
      </c>
    </row>
    <row r="35" spans="2:10" x14ac:dyDescent="0.25">
      <c r="B35" s="12">
        <v>10</v>
      </c>
      <c r="C35" s="12">
        <f>$G$2*$K$2*B35</f>
        <v>700</v>
      </c>
      <c r="D35" s="12">
        <f t="shared" si="0"/>
        <v>100</v>
      </c>
      <c r="F35" s="14">
        <f t="shared" si="1"/>
        <v>700</v>
      </c>
      <c r="G35" t="s">
        <v>13</v>
      </c>
      <c r="H35" t="s">
        <v>150</v>
      </c>
      <c r="I35" s="30">
        <v>2E-3</v>
      </c>
      <c r="J35" s="16">
        <f t="shared" si="2"/>
        <v>1.4000000000000001</v>
      </c>
    </row>
    <row r="36" spans="2:10" x14ac:dyDescent="0.25">
      <c r="B36" s="12">
        <f>70</f>
        <v>70</v>
      </c>
      <c r="C36" s="12">
        <f>$G$2*B36</f>
        <v>700</v>
      </c>
      <c r="D36" s="12">
        <f t="shared" ref="D36:D59" si="4">F36/$K$2</f>
        <v>100</v>
      </c>
      <c r="F36" s="14">
        <f t="shared" ref="F36:F58" si="5">C36-E36</f>
        <v>700</v>
      </c>
      <c r="G36" t="s">
        <v>13</v>
      </c>
      <c r="H36" t="s">
        <v>69</v>
      </c>
      <c r="I36" s="30">
        <v>2E-3</v>
      </c>
      <c r="J36" s="16">
        <f t="shared" ref="J36:J59" si="6">F36*I36</f>
        <v>1.4000000000000001</v>
      </c>
    </row>
    <row r="37" spans="2:10" x14ac:dyDescent="0.25">
      <c r="B37" s="12">
        <f>125</f>
        <v>125</v>
      </c>
      <c r="C37" s="12">
        <f>$G$2*B37</f>
        <v>1250</v>
      </c>
      <c r="D37" s="12">
        <f t="shared" si="4"/>
        <v>178.57142857142858</v>
      </c>
      <c r="F37" s="14">
        <f t="shared" si="5"/>
        <v>1250</v>
      </c>
      <c r="G37" t="s">
        <v>13</v>
      </c>
      <c r="H37" t="s">
        <v>63</v>
      </c>
      <c r="I37" s="30">
        <f>1/500</f>
        <v>2E-3</v>
      </c>
      <c r="J37" s="16">
        <f t="shared" si="6"/>
        <v>2.5</v>
      </c>
    </row>
    <row r="38" spans="2:10" x14ac:dyDescent="0.25">
      <c r="B38" s="12">
        <f>200</f>
        <v>200</v>
      </c>
      <c r="C38" s="12">
        <f>$G$2*B38</f>
        <v>2000</v>
      </c>
      <c r="D38" s="12">
        <f t="shared" si="4"/>
        <v>285.71428571428572</v>
      </c>
      <c r="F38" s="14">
        <f t="shared" si="5"/>
        <v>2000</v>
      </c>
      <c r="G38" t="s">
        <v>13</v>
      </c>
      <c r="H38" t="s">
        <v>82</v>
      </c>
      <c r="I38" s="30">
        <f>2/2500</f>
        <v>8.0000000000000004E-4</v>
      </c>
      <c r="J38" s="16">
        <f t="shared" si="6"/>
        <v>1.6</v>
      </c>
    </row>
    <row r="39" spans="2:10" x14ac:dyDescent="0.25">
      <c r="B39" s="12">
        <f>100</f>
        <v>100</v>
      </c>
      <c r="C39" s="12">
        <f>$G$2*B39</f>
        <v>1000</v>
      </c>
      <c r="D39" s="12">
        <f t="shared" si="4"/>
        <v>142.85714285714286</v>
      </c>
      <c r="F39" s="14">
        <f t="shared" si="5"/>
        <v>1000</v>
      </c>
      <c r="G39" t="s">
        <v>13</v>
      </c>
      <c r="H39" t="s">
        <v>151</v>
      </c>
      <c r="I39" s="30">
        <f>1/250</f>
        <v>4.0000000000000001E-3</v>
      </c>
      <c r="J39" s="16">
        <f t="shared" si="6"/>
        <v>4</v>
      </c>
    </row>
    <row r="40" spans="2:10" x14ac:dyDescent="0.25">
      <c r="B40" s="12">
        <v>0.25</v>
      </c>
      <c r="C40" s="12">
        <f>$G$2*$K$2*B40</f>
        <v>17.5</v>
      </c>
      <c r="D40" s="12">
        <f t="shared" si="4"/>
        <v>2.5</v>
      </c>
      <c r="F40" s="14">
        <f t="shared" si="5"/>
        <v>17.5</v>
      </c>
      <c r="G40" t="s">
        <v>25</v>
      </c>
      <c r="H40" t="s">
        <v>152</v>
      </c>
      <c r="I40" s="30">
        <v>0.5</v>
      </c>
      <c r="J40" s="16">
        <f t="shared" si="6"/>
        <v>8.75</v>
      </c>
    </row>
    <row r="41" spans="2:10" x14ac:dyDescent="0.25">
      <c r="B41" s="12">
        <f>125</f>
        <v>125</v>
      </c>
      <c r="C41" s="12">
        <f>$G$2*B41</f>
        <v>1250</v>
      </c>
      <c r="D41" s="12">
        <f t="shared" si="4"/>
        <v>178.57142857142858</v>
      </c>
      <c r="F41" s="14">
        <f t="shared" si="5"/>
        <v>1250</v>
      </c>
      <c r="G41" t="s">
        <v>13</v>
      </c>
      <c r="H41" t="s">
        <v>153</v>
      </c>
      <c r="I41" s="30">
        <v>8.0000000000000002E-3</v>
      </c>
      <c r="J41" s="16">
        <f t="shared" si="6"/>
        <v>10</v>
      </c>
    </row>
    <row r="42" spans="2:10" x14ac:dyDescent="0.25">
      <c r="B42" s="12">
        <v>0.05</v>
      </c>
      <c r="C42" s="12">
        <f>$G$2*$K$2*B42</f>
        <v>3.5</v>
      </c>
      <c r="D42" s="12">
        <f t="shared" si="4"/>
        <v>0.5</v>
      </c>
      <c r="F42" s="14">
        <f t="shared" si="5"/>
        <v>3.5</v>
      </c>
      <c r="G42" t="s">
        <v>25</v>
      </c>
      <c r="H42" t="s">
        <v>154</v>
      </c>
      <c r="I42" s="30">
        <v>1</v>
      </c>
      <c r="J42" s="16">
        <f t="shared" si="6"/>
        <v>3.5</v>
      </c>
    </row>
    <row r="43" spans="2:10" x14ac:dyDescent="0.25">
      <c r="B43" s="12">
        <f>2</f>
        <v>2</v>
      </c>
      <c r="C43" s="12">
        <f>$G$2*B43</f>
        <v>20</v>
      </c>
      <c r="D43" s="12">
        <f t="shared" si="4"/>
        <v>2.8571428571428572</v>
      </c>
      <c r="F43" s="14">
        <f t="shared" si="5"/>
        <v>20</v>
      </c>
      <c r="G43" t="s">
        <v>25</v>
      </c>
      <c r="H43" t="s">
        <v>155</v>
      </c>
      <c r="I43" s="30">
        <v>0.3</v>
      </c>
      <c r="J43" s="16">
        <f t="shared" si="6"/>
        <v>6</v>
      </c>
    </row>
    <row r="44" spans="2:10" x14ac:dyDescent="0.25">
      <c r="B44" s="12">
        <v>25</v>
      </c>
      <c r="C44" s="12">
        <f t="shared" ref="C44:C50" si="7">$G$2*$K$2*B44</f>
        <v>1750</v>
      </c>
      <c r="D44" s="12">
        <f t="shared" si="4"/>
        <v>250</v>
      </c>
      <c r="F44" s="14">
        <f t="shared" si="5"/>
        <v>1750</v>
      </c>
      <c r="G44" t="s">
        <v>13</v>
      </c>
      <c r="H44" t="s">
        <v>40</v>
      </c>
      <c r="I44" s="30">
        <v>0.01</v>
      </c>
      <c r="J44" s="16">
        <f t="shared" si="6"/>
        <v>17.5</v>
      </c>
    </row>
    <row r="45" spans="2:10" x14ac:dyDescent="0.25">
      <c r="B45" s="12">
        <v>0.5</v>
      </c>
      <c r="C45" s="12">
        <f t="shared" si="7"/>
        <v>35</v>
      </c>
      <c r="D45" s="12">
        <f t="shared" si="4"/>
        <v>5</v>
      </c>
      <c r="F45" s="14">
        <f t="shared" si="5"/>
        <v>35</v>
      </c>
      <c r="G45" t="s">
        <v>22</v>
      </c>
      <c r="H45" t="s">
        <v>41</v>
      </c>
      <c r="I45" s="30">
        <v>0.25</v>
      </c>
      <c r="J45" s="16">
        <f t="shared" si="6"/>
        <v>8.75</v>
      </c>
    </row>
    <row r="46" spans="2:10" x14ac:dyDescent="0.25">
      <c r="B46" s="12">
        <v>0.05</v>
      </c>
      <c r="C46" s="12">
        <f t="shared" si="7"/>
        <v>3.5</v>
      </c>
      <c r="D46" s="12">
        <f t="shared" si="4"/>
        <v>0.5</v>
      </c>
      <c r="F46" s="14">
        <f t="shared" si="5"/>
        <v>3.5</v>
      </c>
      <c r="G46" t="s">
        <v>42</v>
      </c>
      <c r="H46" t="s">
        <v>46</v>
      </c>
      <c r="I46" s="30">
        <v>0.6</v>
      </c>
      <c r="J46" s="16">
        <f t="shared" si="6"/>
        <v>2.1</v>
      </c>
    </row>
    <row r="47" spans="2:10" x14ac:dyDescent="0.25">
      <c r="B47" s="12">
        <v>0.1</v>
      </c>
      <c r="C47" s="12">
        <f t="shared" si="7"/>
        <v>7</v>
      </c>
      <c r="D47" s="12">
        <f t="shared" si="4"/>
        <v>1</v>
      </c>
      <c r="F47" s="14">
        <f t="shared" si="5"/>
        <v>7</v>
      </c>
      <c r="G47" t="s">
        <v>42</v>
      </c>
      <c r="H47" t="s">
        <v>43</v>
      </c>
      <c r="I47" s="30">
        <v>1</v>
      </c>
      <c r="J47" s="16">
        <f t="shared" si="6"/>
        <v>7</v>
      </c>
    </row>
    <row r="48" spans="2:10" x14ac:dyDescent="0.25">
      <c r="B48" s="12">
        <v>25</v>
      </c>
      <c r="C48" s="12">
        <f t="shared" si="7"/>
        <v>1750</v>
      </c>
      <c r="D48" s="12">
        <f t="shared" si="4"/>
        <v>250</v>
      </c>
      <c r="F48" s="14">
        <f t="shared" si="5"/>
        <v>1750</v>
      </c>
      <c r="G48" t="s">
        <v>13</v>
      </c>
      <c r="H48" t="s">
        <v>60</v>
      </c>
      <c r="I48" s="30">
        <v>0.01</v>
      </c>
      <c r="J48" s="16">
        <f t="shared" si="6"/>
        <v>17.5</v>
      </c>
    </row>
    <row r="49" spans="1:11" x14ac:dyDescent="0.25">
      <c r="B49" s="12">
        <v>10</v>
      </c>
      <c r="C49" s="12">
        <f t="shared" si="7"/>
        <v>700</v>
      </c>
      <c r="D49" s="12">
        <f t="shared" si="4"/>
        <v>100</v>
      </c>
      <c r="F49" s="14">
        <f t="shared" si="5"/>
        <v>700</v>
      </c>
      <c r="G49" t="s">
        <v>13</v>
      </c>
      <c r="H49" t="s">
        <v>61</v>
      </c>
      <c r="I49" s="30">
        <v>5.0000000000000001E-3</v>
      </c>
      <c r="J49" s="16">
        <f t="shared" si="6"/>
        <v>3.5</v>
      </c>
    </row>
    <row r="50" spans="1:11" x14ac:dyDescent="0.25">
      <c r="B50" s="12">
        <v>1</v>
      </c>
      <c r="C50" s="12">
        <f t="shared" si="7"/>
        <v>70</v>
      </c>
      <c r="D50" s="12">
        <f t="shared" si="4"/>
        <v>10</v>
      </c>
      <c r="F50" s="14">
        <f t="shared" si="5"/>
        <v>70</v>
      </c>
      <c r="G50" t="s">
        <v>47</v>
      </c>
      <c r="H50" t="s">
        <v>156</v>
      </c>
      <c r="I50" s="30">
        <v>0.2</v>
      </c>
      <c r="J50" s="16">
        <f t="shared" si="6"/>
        <v>14</v>
      </c>
    </row>
    <row r="51" spans="1:11" x14ac:dyDescent="0.25">
      <c r="C51" s="12">
        <v>1</v>
      </c>
      <c r="D51" s="12">
        <f t="shared" si="4"/>
        <v>0.14285714285714285</v>
      </c>
      <c r="F51" s="14">
        <f t="shared" si="5"/>
        <v>1</v>
      </c>
      <c r="G51" t="s">
        <v>34</v>
      </c>
      <c r="H51" t="s">
        <v>157</v>
      </c>
      <c r="I51" s="30">
        <v>1</v>
      </c>
      <c r="J51" s="16">
        <f t="shared" si="6"/>
        <v>1</v>
      </c>
    </row>
    <row r="52" spans="1:11" x14ac:dyDescent="0.25">
      <c r="C52" s="12">
        <v>1</v>
      </c>
      <c r="D52" s="12">
        <f t="shared" si="4"/>
        <v>0.14285714285714285</v>
      </c>
      <c r="F52" s="14">
        <f t="shared" si="5"/>
        <v>1</v>
      </c>
      <c r="G52" t="s">
        <v>42</v>
      </c>
      <c r="H52" t="s">
        <v>158</v>
      </c>
      <c r="I52" s="30">
        <v>1</v>
      </c>
      <c r="J52" s="16">
        <f t="shared" si="6"/>
        <v>1</v>
      </c>
    </row>
    <row r="53" spans="1:11" x14ac:dyDescent="0.25">
      <c r="B53" s="12">
        <v>0.1</v>
      </c>
      <c r="C53" s="12">
        <f>$G$2*$K$2*B53</f>
        <v>7</v>
      </c>
      <c r="D53" s="12">
        <f t="shared" si="4"/>
        <v>1</v>
      </c>
      <c r="F53" s="14">
        <f t="shared" si="5"/>
        <v>7</v>
      </c>
      <c r="G53" t="s">
        <v>22</v>
      </c>
      <c r="H53" t="s">
        <v>159</v>
      </c>
      <c r="I53" s="30">
        <v>0.02</v>
      </c>
      <c r="J53" s="16">
        <f t="shared" si="6"/>
        <v>0.14000000000000001</v>
      </c>
    </row>
    <row r="54" spans="1:11" x14ac:dyDescent="0.25">
      <c r="B54" s="12">
        <v>0.1</v>
      </c>
      <c r="C54" s="12">
        <f>$G$2*$K$2*B54</f>
        <v>7</v>
      </c>
      <c r="D54" s="12">
        <f t="shared" si="4"/>
        <v>1</v>
      </c>
      <c r="F54" s="14">
        <f t="shared" si="5"/>
        <v>7</v>
      </c>
      <c r="G54" t="s">
        <v>22</v>
      </c>
      <c r="H54" t="s">
        <v>160</v>
      </c>
      <c r="I54" s="30">
        <v>0.03</v>
      </c>
      <c r="J54" s="16">
        <f t="shared" si="6"/>
        <v>0.21</v>
      </c>
    </row>
    <row r="55" spans="1:11" x14ac:dyDescent="0.25">
      <c r="B55" s="12">
        <v>0.2</v>
      </c>
      <c r="C55" s="12">
        <f>B55*G2*K2</f>
        <v>14</v>
      </c>
      <c r="D55" s="12">
        <f t="shared" si="4"/>
        <v>2</v>
      </c>
      <c r="F55" s="14">
        <f t="shared" si="5"/>
        <v>14</v>
      </c>
      <c r="G55" t="s">
        <v>48</v>
      </c>
      <c r="H55" t="s">
        <v>161</v>
      </c>
      <c r="I55" s="30">
        <v>0.25</v>
      </c>
      <c r="J55" s="16">
        <f t="shared" si="6"/>
        <v>3.5</v>
      </c>
    </row>
    <row r="56" spans="1:11" x14ac:dyDescent="0.25">
      <c r="B56" s="12">
        <v>2.5000000000000001E-2</v>
      </c>
      <c r="C56" s="12">
        <f>B56*$G$2*$K$2</f>
        <v>1.75</v>
      </c>
      <c r="D56" s="12">
        <f t="shared" si="4"/>
        <v>0.25</v>
      </c>
      <c r="F56" s="14">
        <f t="shared" si="5"/>
        <v>1.75</v>
      </c>
      <c r="G56" t="s">
        <v>48</v>
      </c>
      <c r="H56" t="s">
        <v>162</v>
      </c>
      <c r="I56" s="30">
        <v>0.25</v>
      </c>
      <c r="J56" s="16">
        <f t="shared" si="6"/>
        <v>0.4375</v>
      </c>
    </row>
    <row r="57" spans="1:11" x14ac:dyDescent="0.25">
      <c r="B57" s="12">
        <v>0.1</v>
      </c>
      <c r="C57" s="12">
        <f>B57*$G$2*$K$2</f>
        <v>7</v>
      </c>
      <c r="D57" s="12">
        <f t="shared" si="4"/>
        <v>1</v>
      </c>
      <c r="F57" s="14">
        <f t="shared" si="5"/>
        <v>7</v>
      </c>
      <c r="G57" t="s">
        <v>22</v>
      </c>
      <c r="H57" t="s">
        <v>163</v>
      </c>
      <c r="I57" s="30">
        <v>0.25</v>
      </c>
      <c r="J57" s="16">
        <f t="shared" si="6"/>
        <v>1.75</v>
      </c>
    </row>
    <row r="58" spans="1:11" s="23" customFormat="1" x14ac:dyDescent="0.25">
      <c r="A58"/>
      <c r="B58" s="12">
        <v>1</v>
      </c>
      <c r="C58" s="12">
        <f>B58*$G$2*$K$2</f>
        <v>70</v>
      </c>
      <c r="D58" s="12">
        <f t="shared" si="4"/>
        <v>10</v>
      </c>
      <c r="E58" s="12"/>
      <c r="F58" s="14">
        <f t="shared" si="5"/>
        <v>70</v>
      </c>
      <c r="G58" t="s">
        <v>22</v>
      </c>
      <c r="H58" t="s">
        <v>164</v>
      </c>
      <c r="I58" s="30">
        <v>0.1</v>
      </c>
      <c r="J58" s="16">
        <f t="shared" si="6"/>
        <v>7</v>
      </c>
      <c r="K58" s="31"/>
    </row>
    <row r="59" spans="1:11" x14ac:dyDescent="0.25">
      <c r="D59" s="12">
        <f t="shared" si="4"/>
        <v>0.14285714285714285</v>
      </c>
      <c r="F59" s="14">
        <v>1</v>
      </c>
      <c r="G59" t="s">
        <v>22</v>
      </c>
      <c r="H59" t="s">
        <v>165</v>
      </c>
      <c r="I59" s="30">
        <v>4</v>
      </c>
      <c r="J59" s="16">
        <f t="shared" si="6"/>
        <v>4</v>
      </c>
    </row>
    <row r="61" spans="1:11" x14ac:dyDescent="0.25">
      <c r="A61" s="23"/>
      <c r="B61" s="21"/>
      <c r="C61" s="21"/>
      <c r="D61" s="21"/>
      <c r="E61" s="21"/>
      <c r="G61" s="23"/>
      <c r="H61" s="23" t="s">
        <v>53</v>
      </c>
      <c r="I61" s="33"/>
      <c r="J61" s="19">
        <f>SUM(J5:J60)</f>
        <v>328.03249999999997</v>
      </c>
      <c r="K61" s="34"/>
    </row>
    <row r="62" spans="1:11" x14ac:dyDescent="0.25">
      <c r="E62" s="25"/>
      <c r="G62" s="26"/>
      <c r="H62" t="s">
        <v>54</v>
      </c>
      <c r="J62" s="16">
        <f>J61/(G2-G62)</f>
        <v>32.803249999999998</v>
      </c>
    </row>
    <row r="63" spans="1:11" x14ac:dyDescent="0.25">
      <c r="H63" t="s">
        <v>55</v>
      </c>
      <c r="J63" s="16">
        <f>J62/K2</f>
        <v>4.6861785714285711</v>
      </c>
    </row>
  </sheetData>
  <mergeCells count="1">
    <mergeCell ref="B1:K1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Einkaufsliste</vt:lpstr>
      <vt:lpstr>Rezepte</vt:lpstr>
      <vt:lpstr>Einkau alt alles</vt:lpstr>
      <vt:lpstr>Einkaufsliste!Drucktitel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Thomas Grothkopp</cp:lastModifiedBy>
  <cp:revision>3</cp:revision>
  <cp:lastPrinted>2024-04-23T19:48:00Z</cp:lastPrinted>
  <dcterms:created xsi:type="dcterms:W3CDTF">2016-08-23T09:27:31Z</dcterms:created>
  <dcterms:modified xsi:type="dcterms:W3CDTF">2024-12-30T09:40:52Z</dcterms:modified>
  <dc:language>de-DE</dc:language>
</cp:coreProperties>
</file>